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nis/OneDrive/DWS/SDG/SDG 2018/2018 Report to Stats SA/"/>
    </mc:Choice>
  </mc:AlternateContent>
  <xr:revisionPtr revIDLastSave="0" documentId="13_ncr:1_{64242ACB-ED4C-2540-BC82-E82A3C367FC8}" xr6:coauthVersionLast="38" xr6:coauthVersionMax="38" xr10:uidLastSave="{00000000-0000-0000-0000-000000000000}"/>
  <bookViews>
    <workbookView xWindow="0" yWindow="460" windowWidth="26060" windowHeight="16440" xr2:uid="{00000000-000D-0000-FFFF-FFFF00000000}"/>
  </bookViews>
  <sheets>
    <sheet name="JMP Estimates 2000_2015" sheetId="1" r:id="rId1"/>
    <sheet name="JMP Water Data 2015" sheetId="2" r:id="rId2"/>
    <sheet name="JMP Sanitation Data 2015" sheetId="9" r:id="rId3"/>
    <sheet name="GHS2015 W_AccessByDist&amp;GeoType" sheetId="4" r:id="rId4"/>
    <sheet name="GHS2015 Interruptions&gt;2days" sheetId="3" r:id="rId5"/>
    <sheet name="GHS2016 W_AccessByDist&amp;GeoType" sheetId="5" r:id="rId6"/>
    <sheet name="GHS2016 Interruptions&gt;2days" sheetId="6" r:id="rId7"/>
    <sheet name="GHS2017 W_AccessByDist&amp;GeoType" sheetId="13" r:id="rId8"/>
    <sheet name="GHS2017 Interruptions&gt;2days" sheetId="8" r:id="rId9"/>
    <sheet name="GHS2015S_AccessToiletShare&amp;GeoT" sheetId="10" r:id="rId10"/>
    <sheet name="GHS2016S_AccessToiletShare&amp;GeoT" sheetId="11" r:id="rId11"/>
    <sheet name="GHS2017S_AccessToiletShare&amp;GeoT" sheetId="12" r:id="rId12"/>
    <sheet name="GHS 2017 OpenDefecation" sheetId="15" r:id="rId13"/>
    <sheet name="GHS2017 HygieneLadder" sheetId="16" r:id="rId14"/>
    <sheet name="GHS2017HygieneNoTapOrWaterPoint" sheetId="17" r:id="rId15"/>
    <sheet name="GHS2017 HygieneUseSoap" sheetId="18" r:id="rId16"/>
    <sheet name="GHSHygienceFacilityForHandWash" sheetId="19" r:id="rId17"/>
  </sheets>
  <externalReferences>
    <externalReference r:id="rId18"/>
    <externalReference r:id="rId19"/>
  </externalReferences>
  <definedNames>
    <definedName name="RURAL_SANITATION" localSheetId="4">#REF!</definedName>
    <definedName name="RURAL_SANITATION" localSheetId="3">#REF!</definedName>
    <definedName name="RURAL_SANITATION" localSheetId="13">#REF!</definedName>
    <definedName name="RURAL_SANITATION" localSheetId="0">#REF!</definedName>
    <definedName name="RURAL_SANITATION" localSheetId="1">#REF!</definedName>
    <definedName name="RURAL_SANITATION">#REF!</definedName>
    <definedName name="RURAL_WATER" localSheetId="4">#REF!</definedName>
    <definedName name="RURAL_WATER" localSheetId="3">#REF!</definedName>
    <definedName name="RURAL_WATER" localSheetId="13">#REF!</definedName>
    <definedName name="RURAL_WATER" localSheetId="0">#REF!</definedName>
    <definedName name="RURAL_WATER" localSheetId="1">#REF!</definedName>
    <definedName name="RURAL_WATER">#REF!</definedName>
    <definedName name="test" localSheetId="4">#REF!</definedName>
    <definedName name="test" localSheetId="3">#REF!</definedName>
    <definedName name="test" localSheetId="13">#REF!</definedName>
    <definedName name="test" localSheetId="0">#REF!</definedName>
    <definedName name="test" localSheetId="1">#REF!</definedName>
    <definedName name="test">#REF!</definedName>
    <definedName name="URBAN_SANITATION" localSheetId="4">#REF!</definedName>
    <definedName name="URBAN_SANITATION" localSheetId="3">#REF!</definedName>
    <definedName name="URBAN_SANITATION" localSheetId="13">#REF!</definedName>
    <definedName name="URBAN_SANITATION" localSheetId="1">#REF!</definedName>
    <definedName name="URBAN_SANITATION">#REF!</definedName>
    <definedName name="URBAN_WATER" localSheetId="4">#REF!</definedName>
    <definedName name="URBAN_WATER" localSheetId="3">#REF!</definedName>
    <definedName name="URBAN_WATER" localSheetId="13">#REF!</definedName>
    <definedName name="URBAN_WATER" localSheetId="1">#REF!</definedName>
    <definedName name="URBAN_WATER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0" i="16" l="1"/>
  <c r="L30" i="16"/>
  <c r="J30" i="16"/>
  <c r="K32" i="16"/>
  <c r="J32" i="16"/>
  <c r="L32" i="16"/>
  <c r="D32" i="16"/>
  <c r="E32" i="16"/>
  <c r="C32" i="16"/>
  <c r="D147" i="18"/>
  <c r="E147" i="18"/>
  <c r="C147" i="18"/>
  <c r="E143" i="18"/>
  <c r="D143" i="18"/>
  <c r="C143" i="18"/>
  <c r="F143" i="17"/>
  <c r="E143" i="17"/>
  <c r="D143" i="17"/>
  <c r="F144" i="19"/>
  <c r="E144" i="19"/>
  <c r="D144" i="19"/>
  <c r="W136" i="19"/>
  <c r="R136" i="19"/>
  <c r="M136" i="19"/>
  <c r="H136" i="19"/>
  <c r="S135" i="19"/>
  <c r="S137" i="19" s="1"/>
  <c r="N135" i="19"/>
  <c r="N137" i="19" s="1"/>
  <c r="I135" i="19"/>
  <c r="I137" i="19" s="1"/>
  <c r="D135" i="19"/>
  <c r="D137" i="19" s="1"/>
  <c r="V136" i="18"/>
  <c r="Q136" i="18"/>
  <c r="L136" i="18"/>
  <c r="G136" i="18"/>
  <c r="R135" i="18"/>
  <c r="R137" i="18" s="1"/>
  <c r="M135" i="18"/>
  <c r="M137" i="18" s="1"/>
  <c r="H135" i="18"/>
  <c r="H137" i="18" s="1"/>
  <c r="C135" i="18"/>
  <c r="C137" i="18" s="1"/>
  <c r="S136" i="17"/>
  <c r="O136" i="17"/>
  <c r="L136" i="17"/>
  <c r="K136" i="17"/>
  <c r="G136" i="17"/>
  <c r="P135" i="17"/>
  <c r="P136" i="17" s="1"/>
  <c r="L135" i="17"/>
  <c r="H135" i="17"/>
  <c r="H136" i="17" s="1"/>
  <c r="D135" i="17"/>
  <c r="D136" i="17" s="1"/>
  <c r="R45" i="15" l="1"/>
  <c r="S46" i="15"/>
  <c r="R46" i="15"/>
  <c r="Q46" i="15"/>
  <c r="S45" i="15"/>
  <c r="Q45" i="15"/>
  <c r="S44" i="15"/>
  <c r="R44" i="15"/>
  <c r="Q44" i="15"/>
  <c r="S43" i="15"/>
  <c r="R43" i="15"/>
  <c r="Q43" i="15"/>
  <c r="S42" i="15"/>
  <c r="R42" i="15"/>
  <c r="Q42" i="15"/>
  <c r="W34" i="15"/>
  <c r="V34" i="15"/>
  <c r="U34" i="15"/>
  <c r="W33" i="15"/>
  <c r="V33" i="15"/>
  <c r="U33" i="15"/>
  <c r="W32" i="15"/>
  <c r="V32" i="15"/>
  <c r="U32" i="15"/>
  <c r="W31" i="15"/>
  <c r="V31" i="15"/>
  <c r="U31" i="15"/>
  <c r="W30" i="15"/>
  <c r="V30" i="15"/>
  <c r="U30" i="15"/>
  <c r="U28" i="15"/>
  <c r="W25" i="15"/>
  <c r="V25" i="15"/>
  <c r="U25" i="15"/>
  <c r="E175" i="9" l="1"/>
  <c r="D175" i="9"/>
  <c r="E172" i="9"/>
  <c r="D172" i="9"/>
  <c r="F168" i="9"/>
  <c r="E168" i="9"/>
  <c r="E6" i="9" s="1"/>
  <c r="E10" i="9" s="1"/>
  <c r="D168" i="9"/>
  <c r="F161" i="9"/>
  <c r="E161" i="9"/>
  <c r="D161" i="9"/>
  <c r="F153" i="9"/>
  <c r="E153" i="9"/>
  <c r="D153" i="9"/>
  <c r="F149" i="9"/>
  <c r="E149" i="9"/>
  <c r="D149" i="9"/>
  <c r="F138" i="9"/>
  <c r="E138" i="9"/>
  <c r="D138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2" i="9"/>
  <c r="E122" i="9"/>
  <c r="D122" i="9"/>
  <c r="D121" i="9"/>
  <c r="D176" i="9" s="1"/>
  <c r="F115" i="9"/>
  <c r="E115" i="9"/>
  <c r="D115" i="9"/>
  <c r="F109" i="9"/>
  <c r="E109" i="9"/>
  <c r="D109" i="9"/>
  <c r="F108" i="9"/>
  <c r="E108" i="9"/>
  <c r="D108" i="9"/>
  <c r="F107" i="9"/>
  <c r="E107" i="9"/>
  <c r="D107" i="9"/>
  <c r="D103" i="9" s="1"/>
  <c r="F106" i="9"/>
  <c r="E106" i="9"/>
  <c r="D106" i="9"/>
  <c r="F105" i="9"/>
  <c r="E105" i="9"/>
  <c r="D105" i="9"/>
  <c r="F104" i="9"/>
  <c r="E104" i="9"/>
  <c r="E103" i="9" s="1"/>
  <c r="D104" i="9"/>
  <c r="F96" i="9"/>
  <c r="E96" i="9"/>
  <c r="D96" i="9"/>
  <c r="F90" i="9"/>
  <c r="E90" i="9"/>
  <c r="D90" i="9"/>
  <c r="F89" i="9"/>
  <c r="E89" i="9"/>
  <c r="D89" i="9"/>
  <c r="D83" i="9" s="1"/>
  <c r="F88" i="9"/>
  <c r="F82" i="9" s="1"/>
  <c r="E88" i="9"/>
  <c r="D88" i="9"/>
  <c r="D82" i="9" s="1"/>
  <c r="F87" i="9"/>
  <c r="E87" i="9"/>
  <c r="E81" i="9" s="1"/>
  <c r="D87" i="9"/>
  <c r="F86" i="9"/>
  <c r="E86" i="9"/>
  <c r="D86" i="9"/>
  <c r="F85" i="9"/>
  <c r="E85" i="9"/>
  <c r="E180" i="9" s="1"/>
  <c r="D85" i="9"/>
  <c r="D180" i="9" s="1"/>
  <c r="F83" i="9"/>
  <c r="E82" i="9"/>
  <c r="D81" i="9"/>
  <c r="F75" i="9"/>
  <c r="E75" i="9"/>
  <c r="D75" i="9"/>
  <c r="F74" i="9"/>
  <c r="E74" i="9"/>
  <c r="D74" i="9"/>
  <c r="F73" i="9"/>
  <c r="E73" i="9"/>
  <c r="D73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7" i="9"/>
  <c r="E57" i="9"/>
  <c r="D57" i="9"/>
  <c r="F56" i="9"/>
  <c r="E56" i="9"/>
  <c r="D56" i="9"/>
  <c r="F55" i="9"/>
  <c r="E55" i="9"/>
  <c r="D55" i="9"/>
  <c r="F30" i="9"/>
  <c r="E30" i="9"/>
  <c r="D30" i="9"/>
  <c r="F7" i="9"/>
  <c r="F13" i="9" s="1"/>
  <c r="F58" i="9" s="1"/>
  <c r="E7" i="9"/>
  <c r="E13" i="9" s="1"/>
  <c r="E58" i="9" s="1"/>
  <c r="D7" i="9"/>
  <c r="D13" i="9" s="1"/>
  <c r="D58" i="9" s="1"/>
  <c r="F6" i="9"/>
  <c r="F10" i="9" s="1"/>
  <c r="D6" i="9"/>
  <c r="D10" i="9" s="1"/>
  <c r="E83" i="9" l="1"/>
  <c r="F121" i="9"/>
  <c r="F102" i="9" s="1"/>
  <c r="F177" i="9" s="1"/>
  <c r="E84" i="9"/>
  <c r="F84" i="9"/>
  <c r="F103" i="9"/>
  <c r="E121" i="9"/>
  <c r="E176" i="9" s="1"/>
  <c r="E78" i="9"/>
  <c r="E167" i="9"/>
  <c r="E5" i="9" s="1"/>
  <c r="E8" i="9" s="1"/>
  <c r="E20" i="9" s="1"/>
  <c r="E65" i="9" s="1"/>
  <c r="D84" i="9"/>
  <c r="D78" i="9" s="1"/>
  <c r="D102" i="9"/>
  <c r="D177" i="9" s="1"/>
  <c r="F81" i="9"/>
  <c r="H22" i="3"/>
  <c r="C22" i="3"/>
  <c r="Q21" i="3"/>
  <c r="R22" i="3" s="1"/>
  <c r="G21" i="3"/>
  <c r="B21" i="3"/>
  <c r="F78" i="9" l="1"/>
  <c r="F157" i="9" s="1"/>
  <c r="E102" i="9"/>
  <c r="E177" i="9" s="1"/>
  <c r="F167" i="9"/>
  <c r="F5" i="9" s="1"/>
  <c r="F8" i="9" s="1"/>
  <c r="F20" i="9" s="1"/>
  <c r="F65" i="9" s="1"/>
  <c r="D174" i="9"/>
  <c r="D178" i="9" s="1"/>
  <c r="D179" i="9"/>
  <c r="D157" i="9"/>
  <c r="F174" i="9"/>
  <c r="F178" i="9" s="1"/>
  <c r="D167" i="9"/>
  <c r="D5" i="9" s="1"/>
  <c r="D8" i="9" s="1"/>
  <c r="D20" i="9" s="1"/>
  <c r="D65" i="9" s="1"/>
  <c r="E179" i="9"/>
  <c r="E157" i="9" l="1"/>
  <c r="E174" i="9"/>
  <c r="E178" i="9" s="1"/>
</calcChain>
</file>

<file path=xl/sharedStrings.xml><?xml version="1.0" encoding="utf-8"?>
<sst xmlns="http://schemas.openxmlformats.org/spreadsheetml/2006/main" count="3034" uniqueCount="391">
  <si>
    <t>Estimates</t>
  </si>
  <si>
    <t>(Updated 2017)</t>
  </si>
  <si>
    <t>Drinking water (%)</t>
  </si>
  <si>
    <t>Sanitation (%)</t>
  </si>
  <si>
    <t>Handwashing (%)</t>
  </si>
  <si>
    <t>Population using an improved sources 
which are:</t>
  </si>
  <si>
    <t>Population using an improved and not shared 
sanitation facility:</t>
  </si>
  <si>
    <t>Population with a handwashing facility:</t>
  </si>
  <si>
    <t>Year</t>
  </si>
  <si>
    <t>Improved water</t>
  </si>
  <si>
    <t>Improved within 30 mins</t>
  </si>
  <si>
    <t>Improved more than 30 mins (limited)</t>
  </si>
  <si>
    <t>Unimproved water</t>
  </si>
  <si>
    <t>Surface water</t>
  </si>
  <si>
    <t>Piped</t>
  </si>
  <si>
    <t>Non-piped</t>
  </si>
  <si>
    <t>Accessible on premises</t>
  </si>
  <si>
    <t>Available when needed</t>
  </si>
  <si>
    <t>Free from contamination</t>
  </si>
  <si>
    <t>Safely managed 
drinking water</t>
  </si>
  <si>
    <t>Improved sanitation</t>
  </si>
  <si>
    <t>Improved and not shared</t>
  </si>
  <si>
    <t>Improved and shared (limited)</t>
  </si>
  <si>
    <t>Unimproved sanitation</t>
  </si>
  <si>
    <t>Open defecation</t>
  </si>
  <si>
    <t>Latrines and other</t>
  </si>
  <si>
    <t>Septic tank</t>
  </si>
  <si>
    <t>Sewer connection</t>
  </si>
  <si>
    <t>Disposed in situ</t>
  </si>
  <si>
    <t>Emptied and treated</t>
  </si>
  <si>
    <t>Wastewater treated</t>
  </si>
  <si>
    <t>Safely managed sanitation</t>
  </si>
  <si>
    <t>Observed</t>
  </si>
  <si>
    <t>Facility lacking water or soap (limited)</t>
  </si>
  <si>
    <t>Handwashing facility with water and soap</t>
  </si>
  <si>
    <t>South Africa</t>
  </si>
  <si>
    <t>National</t>
  </si>
  <si>
    <t>Rural</t>
  </si>
  <si>
    <t>Urban</t>
  </si>
  <si>
    <t>Use of drinking water sources</t>
  </si>
  <si>
    <t>GHS15</t>
  </si>
  <si>
    <t>GHS</t>
  </si>
  <si>
    <t>Statistics South Africa</t>
  </si>
  <si>
    <t>General Household Survey, 2015</t>
  </si>
  <si>
    <t>Survey</t>
  </si>
  <si>
    <t>Definitions</t>
  </si>
  <si>
    <t>Facility type estimates</t>
  </si>
  <si>
    <t>Improved</t>
  </si>
  <si>
    <t>All piped</t>
  </si>
  <si>
    <t>Service level estimates</t>
  </si>
  <si>
    <t>Accessibility</t>
  </si>
  <si>
    <t>On premises</t>
  </si>
  <si>
    <t>Less than 200 m</t>
  </si>
  <si>
    <t>Within 30 minutes</t>
  </si>
  <si>
    <t>Availability</t>
  </si>
  <si>
    <t>Sufficient</t>
  </si>
  <si>
    <t>No interruptions lasting at least 2 days</t>
  </si>
  <si>
    <t>Most of the time</t>
  </si>
  <si>
    <t>Continuous</t>
  </si>
  <si>
    <t>National Standard</t>
  </si>
  <si>
    <t>Quality</t>
  </si>
  <si>
    <t>Microbial</t>
  </si>
  <si>
    <t>Fluoride</t>
  </si>
  <si>
    <t>Arsenic</t>
  </si>
  <si>
    <t>Priority chemical</t>
  </si>
  <si>
    <t>Safely managed</t>
  </si>
  <si>
    <t>Data coverage</t>
  </si>
  <si>
    <t>Data used for estimates</t>
  </si>
  <si>
    <t>Yes</t>
  </si>
  <si>
    <t>No</t>
  </si>
  <si>
    <t>-</t>
  </si>
  <si>
    <t>Notes</t>
  </si>
  <si>
    <t>Original denomination</t>
  </si>
  <si>
    <t>Classification</t>
  </si>
  <si>
    <t>Tap water</t>
  </si>
  <si>
    <t>House connections</t>
  </si>
  <si>
    <t>Piped water in dwelling</t>
  </si>
  <si>
    <t>Piped water into dwelling</t>
  </si>
  <si>
    <t>Piped water on site</t>
  </si>
  <si>
    <t>Piped water to yard/plot</t>
  </si>
  <si>
    <t>Public/communal tap</t>
  </si>
  <si>
    <t>Public tap, standpipe</t>
  </si>
  <si>
    <t>Neighbour's tap</t>
  </si>
  <si>
    <t>Other</t>
  </si>
  <si>
    <t>Ground water</t>
  </si>
  <si>
    <t>Protected ground water</t>
  </si>
  <si>
    <t>Unprotected ground water</t>
  </si>
  <si>
    <t/>
  </si>
  <si>
    <t>Protected wells or springs</t>
  </si>
  <si>
    <t>Private</t>
  </si>
  <si>
    <t>Public</t>
  </si>
  <si>
    <t>Unprotected wells or springs</t>
  </si>
  <si>
    <t>All wells</t>
  </si>
  <si>
    <t>Tubewell, borehole</t>
  </si>
  <si>
    <t>Borehole on site</t>
  </si>
  <si>
    <t>Borehole off site/communal</t>
  </si>
  <si>
    <t>Well</t>
  </si>
  <si>
    <t>Traditional wells</t>
  </si>
  <si>
    <t>Protected well</t>
  </si>
  <si>
    <t>Unprotected well</t>
  </si>
  <si>
    <t>Spring</t>
  </si>
  <si>
    <t>All springs</t>
  </si>
  <si>
    <t>Protected spring</t>
  </si>
  <si>
    <t>Unprotected spring</t>
  </si>
  <si>
    <t>Rainwater</t>
  </si>
  <si>
    <t>Rainwater tank on site</t>
  </si>
  <si>
    <t>Covered cistern/tank</t>
  </si>
  <si>
    <t>Uncovered cistern/tank</t>
  </si>
  <si>
    <t>Packaged water</t>
  </si>
  <si>
    <t>Bottled water</t>
  </si>
  <si>
    <t>Sachet water</t>
  </si>
  <si>
    <t>Flowing water/stream/river</t>
  </si>
  <si>
    <t>River</t>
  </si>
  <si>
    <t>Lake</t>
  </si>
  <si>
    <t>Dam/pool/stagnant water</t>
  </si>
  <si>
    <t>Dam</t>
  </si>
  <si>
    <t>Pond</t>
  </si>
  <si>
    <t>Stream</t>
  </si>
  <si>
    <t>Irrigation channel</t>
  </si>
  <si>
    <t>Other improved sources</t>
  </si>
  <si>
    <t>Cart with small tank/drum</t>
  </si>
  <si>
    <t>Water-carrier/tanker</t>
  </si>
  <si>
    <t>Tanker truck provided</t>
  </si>
  <si>
    <t>Other non-improved</t>
  </si>
  <si>
    <t>DK/missing</t>
  </si>
  <si>
    <t>Total</t>
  </si>
  <si>
    <t>Calculations</t>
  </si>
  <si>
    <t>Estimations</t>
  </si>
  <si>
    <t>Traditional wells improved based on SAGE08</t>
  </si>
  <si>
    <t>Improved springs based on ratio from SAGE08</t>
  </si>
  <si>
    <t>Improved water sources :</t>
  </si>
  <si>
    <t>All piped :</t>
  </si>
  <si>
    <t>Used for the estimates :</t>
  </si>
  <si>
    <t>Surface water used for the estimates</t>
  </si>
  <si>
    <t>Ratios</t>
  </si>
  <si>
    <t>HC / Tap water</t>
  </si>
  <si>
    <t>Public tap / Tap water</t>
  </si>
  <si>
    <t>Tubewell + protected well / All wells</t>
  </si>
  <si>
    <t>Protected wells / Traditional wells</t>
  </si>
  <si>
    <t>Tubewell / All wells</t>
  </si>
  <si>
    <t>Protected springs / All springs</t>
  </si>
  <si>
    <t>Protect. well &amp; spring / well &amp; spring</t>
  </si>
  <si>
    <t>Springs / Surface water</t>
  </si>
  <si>
    <t>Standpipe / Tap water</t>
  </si>
  <si>
    <t>Packaged with piped/Packaged</t>
  </si>
  <si>
    <t>Number of people covered by the survey:</t>
  </si>
  <si>
    <t>Number of households covered by the survey:</t>
  </si>
  <si>
    <t>Total population:</t>
  </si>
  <si>
    <t>Comments</t>
  </si>
  <si>
    <t>General Household Survey 2015</t>
  </si>
  <si>
    <t>PROVINCES by GEOGRAPHY TYPE and DURATION OF WATER INTERRUPTION</t>
  </si>
  <si>
    <t>Counting: PERSON WEIGHT</t>
  </si>
  <si>
    <t>Filters:</t>
  </si>
  <si>
    <t>Default Summation</t>
  </si>
  <si>
    <t>GEOGRAPHY TYPE</t>
  </si>
  <si>
    <t>Urban formal</t>
  </si>
  <si>
    <t>Traditional</t>
  </si>
  <si>
    <t>Farms</t>
  </si>
  <si>
    <t>DURATION OF WATER INTERRUPTION</t>
  </si>
  <si>
    <t>Do not know</t>
  </si>
  <si>
    <t>Not applicable</t>
  </si>
  <si>
    <t>Unspecified</t>
  </si>
  <si>
    <t>PROVINCES</t>
  </si>
  <si>
    <t>Western Cape</t>
  </si>
  <si>
    <t>Eastern Cape</t>
  </si>
  <si>
    <t>Northern Cape</t>
  </si>
  <si>
    <t>Free State</t>
  </si>
  <si>
    <t>KwaZulu-Natal</t>
  </si>
  <si>
    <t>North West</t>
  </si>
  <si>
    <t>Gauteng</t>
  </si>
  <si>
    <t>Mpumalanga</t>
  </si>
  <si>
    <t>Limpopo</t>
  </si>
  <si>
    <t>Supply interruptions &gt; 2 days</t>
  </si>
  <si>
    <t>Supply:- Most of the time</t>
  </si>
  <si>
    <t>© Statistics South Africa</t>
  </si>
  <si>
    <t>PROVINCES and MAIN SOURCE OF DRINKING WATER by GEOGRAPHY TYPE and DISTANCE OF WATER SOURCE FROM THE DWELLING</t>
  </si>
  <si>
    <t>PERSON WEIGHT</t>
  </si>
  <si>
    <t>DISTANCE OF WATER SOURCE FROM THE DWELLING</t>
  </si>
  <si>
    <t>Less than 200 metres</t>
  </si>
  <si>
    <t>201-500 metres</t>
  </si>
  <si>
    <t>501-1 kilometre</t>
  </si>
  <si>
    <t>More than 1 kilometre</t>
  </si>
  <si>
    <t>MAIN SOURCE OF DRINKING WATER</t>
  </si>
  <si>
    <t>Piped (tap) water in dwelling /house</t>
  </si>
  <si>
    <t>Piped (tap) water on site or in yard</t>
  </si>
  <si>
    <t>Borehole in yard</t>
  </si>
  <si>
    <t>Rainwater tank in yard</t>
  </si>
  <si>
    <t>Public /communal tap</t>
  </si>
  <si>
    <t>Borehole outside yard</t>
  </si>
  <si>
    <t>Stagnant water/dam/pool</t>
  </si>
  <si>
    <t>JMP - Indicators using the above GHS data downloaded from Stats SA</t>
  </si>
  <si>
    <t>country</t>
  </si>
  <si>
    <t>year</t>
  </si>
  <si>
    <t>residence</t>
  </si>
  <si>
    <t>pop_</t>
  </si>
  <si>
    <t>wat_imp_</t>
  </si>
  <si>
    <t>%wat_imp_</t>
  </si>
  <si>
    <t>wat_bas_</t>
  </si>
  <si>
    <t>%wat_bas</t>
  </si>
  <si>
    <t>wat_lim_</t>
  </si>
  <si>
    <t>%wat_lim_</t>
  </si>
  <si>
    <t>wat_unimp_</t>
  </si>
  <si>
    <t>%wat_unimp_</t>
  </si>
  <si>
    <t>wat_sur_</t>
  </si>
  <si>
    <t>%wat_sur_</t>
  </si>
  <si>
    <t>wat_pip_</t>
  </si>
  <si>
    <t>%wat_pip_</t>
  </si>
  <si>
    <t>wat_npip_</t>
  </si>
  <si>
    <t>%wat_npip_</t>
  </si>
  <si>
    <t>wat_premises_</t>
  </si>
  <si>
    <t>%wat_premises_</t>
  </si>
  <si>
    <t>wat_available_</t>
  </si>
  <si>
    <t>wat_quality_</t>
  </si>
  <si>
    <t>From this report downloaded Stats SA above: GHS2015</t>
  </si>
  <si>
    <t>Indicator populated using the JMP regression appended:</t>
  </si>
  <si>
    <t>JMP - Indicators downloaded from their site https://washdata.org/data#!/zaf</t>
  </si>
  <si>
    <t>JMP Water ladders</t>
  </si>
  <si>
    <t>Drinking water - GHS2015</t>
  </si>
  <si>
    <t>Drinking water - JMP</t>
  </si>
  <si>
    <t>Drinking water</t>
  </si>
  <si>
    <t>South Africa 2015</t>
  </si>
  <si>
    <t>National*</t>
  </si>
  <si>
    <t>Rural*</t>
  </si>
  <si>
    <t>GHS2015</t>
  </si>
  <si>
    <t>Basic service</t>
  </si>
  <si>
    <t>Limited service</t>
  </si>
  <si>
    <t>Unimproved</t>
  </si>
  <si>
    <t>No service</t>
  </si>
  <si>
    <t>*No safely managed estimate available</t>
  </si>
  <si>
    <t xml:space="preserve">JMP </t>
  </si>
  <si>
    <t>Data from JMP regression table transposed</t>
  </si>
  <si>
    <t>General Household Survey 2016</t>
  </si>
  <si>
    <t>PROVINCES and Main source of drinking water by Geography Type and Distance of water source from the dwelling</t>
  </si>
  <si>
    <t>Counting: Weight</t>
  </si>
  <si>
    <t>Weight</t>
  </si>
  <si>
    <t>Geography Type</t>
  </si>
  <si>
    <t>Distance of water source from the dwelling</t>
  </si>
  <si>
    <t>Main source of drinking water</t>
  </si>
  <si>
    <t>GHS 2016</t>
  </si>
  <si>
    <t>Drinking water - GHS2016</t>
  </si>
  <si>
    <t>South Africa 2016</t>
  </si>
  <si>
    <t>GHS2016</t>
  </si>
  <si>
    <t>PROVINCES by Geography Type and Duration of water interruption</t>
  </si>
  <si>
    <t>Duration of water interruption</t>
  </si>
  <si>
    <t>General Household Survey 2017</t>
  </si>
  <si>
    <t>PROVINCES and Main source of water by Geography Type and Distance of water source from the dwelling</t>
  </si>
  <si>
    <t>Main source of water</t>
  </si>
  <si>
    <t>Piped (tap) water in dwelling</t>
  </si>
  <si>
    <t>Rain-water tank on site</t>
  </si>
  <si>
    <t>Water vendor</t>
  </si>
  <si>
    <t>Drinking water - GHS2017</t>
  </si>
  <si>
    <t>South Africa 2017</t>
  </si>
  <si>
    <t>GHS2017</t>
  </si>
  <si>
    <t>Use of sanitation facilities</t>
  </si>
  <si>
    <t>Sewer</t>
  </si>
  <si>
    <t>Septic</t>
  </si>
  <si>
    <t>Default assumption: 100%</t>
  </si>
  <si>
    <t>Wastewater enters network</t>
  </si>
  <si>
    <t>Wastewater reaches treatment plant</t>
  </si>
  <si>
    <t>Contained</t>
  </si>
  <si>
    <t>Default assumption: 50%</t>
  </si>
  <si>
    <t>Not emptied</t>
  </si>
  <si>
    <t>Default assumption: 0%</t>
  </si>
  <si>
    <t>Emptied and buried on site</t>
  </si>
  <si>
    <t>Emptied and discharged locally</t>
  </si>
  <si>
    <t>Emptied and removed offsite</t>
  </si>
  <si>
    <t>Delivered to treatment plant</t>
  </si>
  <si>
    <t>Latrines and other improved</t>
  </si>
  <si>
    <t>Treated</t>
  </si>
  <si>
    <t>At wastewater treatment plant</t>
  </si>
  <si>
    <t>At faecal sludge treatment plant</t>
  </si>
  <si>
    <t>Shared</t>
  </si>
  <si>
    <t>Sewage enters network</t>
  </si>
  <si>
    <t>Sewage reaches treatment plant</t>
  </si>
  <si>
    <t>Flush and pour flush</t>
  </si>
  <si>
    <t>Flush toilet connected to a public sewerage system</t>
  </si>
  <si>
    <t>to piped sewer system</t>
  </si>
  <si>
    <t>Flush toilet connected to a septic tank</t>
  </si>
  <si>
    <t>to septic tank</t>
  </si>
  <si>
    <t>to pit</t>
  </si>
  <si>
    <t>to unknown place/ not sure/DK</t>
  </si>
  <si>
    <t>to elsewhere</t>
  </si>
  <si>
    <t>Flush/toilets</t>
  </si>
  <si>
    <t>Private flush/toilet</t>
  </si>
  <si>
    <t>Public/shared flush/toilet</t>
  </si>
  <si>
    <t>Latrines</t>
  </si>
  <si>
    <t>Pour flush latrines</t>
  </si>
  <si>
    <t>Private pour flush latrine</t>
  </si>
  <si>
    <t>Public/shared pour flush latrine</t>
  </si>
  <si>
    <t>Dry latrines</t>
  </si>
  <si>
    <t>Improved latrines</t>
  </si>
  <si>
    <t>Pit latrine/toilet with ventilation pipe</t>
  </si>
  <si>
    <t>Ventilated Improved Pit latrine</t>
  </si>
  <si>
    <t>Pit latrine with slab/covered latrine</t>
  </si>
  <si>
    <t>Pit latrine/toilet without ventilation pipe</t>
  </si>
  <si>
    <t>Traditional latrine</t>
  </si>
  <si>
    <t>Pit latrine without slab/open pit</t>
  </si>
  <si>
    <t>Hanging toilet/hanging latrine</t>
  </si>
  <si>
    <t>Bucket latrine</t>
  </si>
  <si>
    <t>Private Latrines</t>
  </si>
  <si>
    <t>Bucket toilet (collected by municipality)</t>
  </si>
  <si>
    <t>Public/shared Latrines</t>
  </si>
  <si>
    <t>Bucket toilet (emptied by household)</t>
  </si>
  <si>
    <t>Ecological sanitation systems</t>
  </si>
  <si>
    <t>Composting toilets</t>
  </si>
  <si>
    <t>Composting toilet (private)</t>
  </si>
  <si>
    <t>Composting toilet (shared)</t>
  </si>
  <si>
    <t>Other improved</t>
  </si>
  <si>
    <t>Chemical toilet</t>
  </si>
  <si>
    <t>None</t>
  </si>
  <si>
    <t xml:space="preserve">No facility, bush, field </t>
  </si>
  <si>
    <t>Other unimproved</t>
  </si>
  <si>
    <t>DK/missing information</t>
  </si>
  <si>
    <t>Pit latrine estimated improved based on SAGE08</t>
  </si>
  <si>
    <t>Improved sanitation :</t>
  </si>
  <si>
    <t>Sewerage connections :</t>
  </si>
  <si>
    <t>Open defecation :</t>
  </si>
  <si>
    <t>Shared facilities :</t>
  </si>
  <si>
    <t>Shared improved facilities/all improved facilities</t>
  </si>
  <si>
    <t>Improved latrine / All latrines</t>
  </si>
  <si>
    <t>Covered dry latrines / All dry latrines</t>
  </si>
  <si>
    <t>VIP / All latrines</t>
  </si>
  <si>
    <t>Traditional latrines / All latrines</t>
  </si>
  <si>
    <t>Improved + traditional latrines / All latrines</t>
  </si>
  <si>
    <t>Sewerage connection among flush/pour flush</t>
  </si>
  <si>
    <t>Sewerage connection among flush</t>
  </si>
  <si>
    <t>PROVINCES and TYPE OF TOILET FACILITY by GEOGRAPHY TYPE and TOILET FACILITY SHARED</t>
  </si>
  <si>
    <t>TOILET FACILITY SHARED</t>
  </si>
  <si>
    <t>TYPE OF TOILET FACILITY</t>
  </si>
  <si>
    <t>Ecological Sanitation System</t>
  </si>
  <si>
    <r>
      <t xml:space="preserve">JMP - Indicators accessed from </t>
    </r>
    <r>
      <rPr>
        <b/>
        <sz val="10"/>
        <rFont val="Arial"/>
        <family val="2"/>
      </rPr>
      <t>https://washdata.org/data</t>
    </r>
  </si>
  <si>
    <t>san_imp_</t>
  </si>
  <si>
    <t>san_bas_</t>
  </si>
  <si>
    <t>san_lim_</t>
  </si>
  <si>
    <t>san_unimp_</t>
  </si>
  <si>
    <t>san_od_</t>
  </si>
  <si>
    <t>san_sew_</t>
  </si>
  <si>
    <t>san_sep_</t>
  </si>
  <si>
    <t>san_lat_</t>
  </si>
  <si>
    <t>san_sdo_sm_</t>
  </si>
  <si>
    <t>san_fst_sm_</t>
  </si>
  <si>
    <t>san_sew_sm_</t>
  </si>
  <si>
    <t>san_sm_</t>
  </si>
  <si>
    <t>hyg_fac_</t>
  </si>
  <si>
    <t>hyg_lim_</t>
  </si>
  <si>
    <t>hyg_hwws_</t>
  </si>
  <si>
    <t>Sanitation</t>
  </si>
  <si>
    <t xml:space="preserve">Handwashing </t>
  </si>
  <si>
    <t>Residence</t>
  </si>
  <si>
    <t>Handwashing with soap and water</t>
  </si>
  <si>
    <r>
      <t xml:space="preserve">JMP - Indicators using the above GHS data downloaded from Stats SA </t>
    </r>
    <r>
      <rPr>
        <b/>
        <sz val="10"/>
        <rFont val="Arial"/>
        <family val="2"/>
      </rPr>
      <t>http://superweb.statssa.gov.za/webapi/jsf/login.xhtml</t>
    </r>
  </si>
  <si>
    <t>Access to Sanitation - GHS 2015</t>
  </si>
  <si>
    <t>Access to Sanitation</t>
  </si>
  <si>
    <t>Open defication</t>
  </si>
  <si>
    <t>PROVINCES and Type of toilet facility by Geography Type and Toilet facility shared</t>
  </si>
  <si>
    <t>Counting: Person Weight</t>
  </si>
  <si>
    <t>Person Weight</t>
  </si>
  <si>
    <t>Toilet facility shared</t>
  </si>
  <si>
    <t>Type of toilet facility</t>
  </si>
  <si>
    <t>Access to Sanitation - GHS 2016</t>
  </si>
  <si>
    <t>Flush toilet connected to a septic tank or conservancy tank</t>
  </si>
  <si>
    <t>Pour flush toilet connected to a septic tank (or septage pit)</t>
  </si>
  <si>
    <t>Ecological Sanitation System (e.g. urine diversion)</t>
  </si>
  <si>
    <t>Open defecation (e.g. no facilities; field; bush)</t>
  </si>
  <si>
    <t>Access to Sanitation - GHS 2017</t>
  </si>
  <si>
    <t>PROVINCES by Geography Type and Open defecation</t>
  </si>
  <si>
    <t>Total pop</t>
  </si>
  <si>
    <t xml:space="preserve"> Sanitation - Open Defecation</t>
  </si>
  <si>
    <t>Water, sanitation and hygiene ladders</t>
  </si>
  <si>
    <t>Hygiene</t>
  </si>
  <si>
    <t>GeoType</t>
  </si>
  <si>
    <t>ANALYSIS BY CHARTS AND GRAPHS BY DENNIS: SEE BELOW</t>
  </si>
  <si>
    <t>PROVINCES and Type of toilet facility by Geography Type and No tap or water point to wash hands after using the toilet</t>
  </si>
  <si>
    <t>No tap or water point to wash hands after using the toilet</t>
  </si>
  <si>
    <t>Sum of total</t>
  </si>
  <si>
    <t xml:space="preserve">Total population per GeoType - </t>
  </si>
  <si>
    <t>Percentage of Yes - x 100</t>
  </si>
  <si>
    <t>GHS 2017</t>
  </si>
  <si>
    <t>PROVINCES and Type of toilet facility by Geography Type and Use of soap to wash hands after defecation</t>
  </si>
  <si>
    <t>Use of soap to wash hands after defecation</t>
  </si>
  <si>
    <t>Percentage having access to facility X100</t>
  </si>
  <si>
    <t>PROVINCES and Type of toilet facility by Geography Type and Hand washing facilities</t>
  </si>
  <si>
    <t>Hand washing facilities</t>
  </si>
  <si>
    <t>Basic hand washing facilities on site</t>
  </si>
  <si>
    <t>No Service</t>
  </si>
  <si>
    <t>Assuming that no soap is available then the follow</t>
  </si>
  <si>
    <t>Limited service by proxy</t>
  </si>
  <si>
    <t>PROXY INDICATOR FOR LIMITED SERVICE</t>
  </si>
  <si>
    <t>Limited service (proxy)</t>
  </si>
  <si>
    <t>Limited service (calculation)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</si>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</sst>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0.0%"/>
    <numFmt numFmtId="168" formatCode="_-* #,##0.00_-;\-* #,##0.00_-;_-* &quot;-&quot;_-;_-@_-"/>
    <numFmt numFmtId="169" formatCode="_-* #,##0_-;\-* #,##0_-;_-* &quot;-&quot;??_-;_-@_-"/>
    <numFmt numFmtId="170" formatCode="_(* #,##0_);_(* \(#,##0\);_(* &quot;-&quot;??_);_(@_)"/>
  </numFmts>
  <fonts count="55">
    <font>
      <sz val="10"/>
      <name val="Arial"/>
    </font>
    <font>
      <b/>
      <sz val="11"/>
      <color theme="3"/>
      <name val="Calibri"/>
      <family val="2"/>
      <scheme val="minor"/>
    </font>
    <font>
      <b/>
      <sz val="18"/>
      <color theme="0"/>
      <name val="Arial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8"/>
      <color theme="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1374B3"/>
      <name val="Arial"/>
      <family val="2"/>
    </font>
    <font>
      <b/>
      <sz val="8"/>
      <color rgb="FF0C9B49"/>
      <name val="Arial"/>
      <family val="2"/>
    </font>
    <font>
      <b/>
      <sz val="8"/>
      <color rgb="FF724C89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color rgb="FF3F3F3F"/>
      <name val="Calibri"/>
      <family val="2"/>
      <scheme val="minor"/>
    </font>
    <font>
      <sz val="12"/>
      <color theme="1"/>
      <name val="Arial"/>
      <family val="2"/>
    </font>
    <font>
      <b/>
      <sz val="14"/>
      <color theme="3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rgb="FF00B0F0"/>
      <name val="Arial"/>
      <family val="2"/>
    </font>
    <font>
      <b/>
      <sz val="12"/>
      <color rgb="FF00B050"/>
      <name val="Arial"/>
      <family val="2"/>
    </font>
    <font>
      <b/>
      <sz val="12"/>
      <color rgb="FFCC00CC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i/>
      <sz val="8"/>
      <color rgb="FF0066FF"/>
      <name val="Arial"/>
      <family val="2"/>
    </font>
    <font>
      <b/>
      <sz val="18"/>
      <color rgb="FF00B0F0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10"/>
      <color theme="4"/>
      <name val="Arial"/>
      <family val="2"/>
    </font>
    <font>
      <b/>
      <sz val="14"/>
      <color rgb="FF00B050"/>
      <name val="Arial"/>
      <family val="2"/>
    </font>
    <font>
      <b/>
      <sz val="12"/>
      <color theme="0"/>
      <name val="Arial"/>
      <family val="2"/>
    </font>
    <font>
      <b/>
      <sz val="12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D6D0D2"/>
      </patternFill>
    </fill>
    <fill>
      <patternFill patternType="solid">
        <fgColor rgb="FFD6D0D2"/>
        <bgColor indexed="64"/>
      </patternFill>
    </fill>
    <fill>
      <patternFill patternType="solid">
        <fgColor rgb="FFBAB6A4"/>
        <bgColor indexed="64"/>
      </patternFill>
    </fill>
    <fill>
      <patternFill patternType="solid">
        <fgColor rgb="FF1374B3"/>
        <bgColor indexed="64"/>
      </patternFill>
    </fill>
    <fill>
      <patternFill patternType="solid">
        <fgColor rgb="FF0C9B49"/>
        <bgColor indexed="64"/>
      </patternFill>
    </fill>
    <fill>
      <patternFill patternType="solid">
        <fgColor rgb="FF724C89"/>
        <bgColor indexed="64"/>
      </patternFill>
    </fill>
    <fill>
      <patternFill patternType="solid">
        <fgColor rgb="FF54ABD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FE1F0"/>
        <bgColor indexed="64"/>
      </patternFill>
    </fill>
    <fill>
      <patternFill patternType="solid">
        <fgColor rgb="FFB6DEE8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288D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BED93"/>
        <bgColor indexed="64"/>
      </patternFill>
    </fill>
    <fill>
      <patternFill patternType="solid">
        <fgColor rgb="FFBDE49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0"/>
      </left>
      <right/>
      <top/>
      <bottom/>
      <diagonal/>
    </border>
    <border>
      <left style="double">
        <color rgb="FF1374B3"/>
      </left>
      <right/>
      <top/>
      <bottom/>
      <diagonal/>
    </border>
    <border>
      <left style="double">
        <color rgb="FF0C9B49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rgb="FF1374B3"/>
      </bottom>
      <diagonal/>
    </border>
    <border>
      <left/>
      <right/>
      <top/>
      <bottom style="thick">
        <color rgb="FF0070C0"/>
      </bottom>
      <diagonal/>
    </border>
    <border>
      <left/>
      <right style="double">
        <color rgb="FF1374B3"/>
      </right>
      <top/>
      <bottom style="thick">
        <color rgb="FF0070C0"/>
      </bottom>
      <diagonal/>
    </border>
    <border>
      <left style="double">
        <color rgb="FF1374B3"/>
      </left>
      <right/>
      <top/>
      <bottom style="thick">
        <color rgb="FF1374B3"/>
      </bottom>
      <diagonal/>
    </border>
    <border>
      <left/>
      <right style="double">
        <color rgb="FF1374B3"/>
      </right>
      <top/>
      <bottom style="thick">
        <color rgb="FF1374B3"/>
      </bottom>
      <diagonal/>
    </border>
    <border>
      <left style="medium">
        <color rgb="FF1374B3"/>
      </left>
      <right style="thick">
        <color theme="0"/>
      </right>
      <top/>
      <bottom style="medium">
        <color rgb="FF1374B3"/>
      </bottom>
      <diagonal/>
    </border>
    <border>
      <left style="thick">
        <color theme="0"/>
      </left>
      <right/>
      <top/>
      <bottom style="thick">
        <color rgb="FF0C9B49"/>
      </bottom>
      <diagonal/>
    </border>
    <border>
      <left/>
      <right/>
      <top/>
      <bottom style="thick">
        <color rgb="FF0C9B49"/>
      </bottom>
      <diagonal/>
    </border>
    <border>
      <left style="double">
        <color rgb="FF0C9B49"/>
      </left>
      <right/>
      <top/>
      <bottom style="thick">
        <color rgb="FF0C9B49"/>
      </bottom>
      <diagonal/>
    </border>
    <border>
      <left/>
      <right style="double">
        <color rgb="FF0C9B49"/>
      </right>
      <top/>
      <bottom style="thick">
        <color rgb="FF0C9B49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thick">
        <color theme="0"/>
      </left>
      <right/>
      <top/>
      <bottom style="thick">
        <color rgb="FF724C89"/>
      </bottom>
      <diagonal/>
    </border>
    <border>
      <left/>
      <right/>
      <top/>
      <bottom style="thick">
        <color rgb="FF724C8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14548173467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1F1F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 style="thick">
        <color rgb="FF1374B3"/>
      </bottom>
      <diagonal/>
    </border>
    <border>
      <left/>
      <right/>
      <top style="medium">
        <color indexed="64"/>
      </top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thick">
        <color rgb="FF0070C0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rgb="FF0C9B49"/>
      </bottom>
      <diagonal/>
    </border>
    <border>
      <left/>
      <right/>
      <top style="medium">
        <color indexed="64"/>
      </top>
      <bottom style="thick">
        <color rgb="FF0C9B49"/>
      </bottom>
      <diagonal/>
    </border>
    <border>
      <left/>
      <right style="medium">
        <color indexed="64"/>
      </right>
      <top style="medium">
        <color indexed="64"/>
      </top>
      <bottom style="thick">
        <color rgb="FF0C9B49"/>
      </bottom>
      <diagonal/>
    </border>
    <border>
      <left/>
      <right style="medium">
        <color indexed="64"/>
      </right>
      <top style="thick">
        <color rgb="FF0070C0"/>
      </top>
      <bottom/>
      <diagonal/>
    </border>
  </borders>
  <cellStyleXfs count="25">
    <xf numFmtId="0" fontId="0" fillId="0" borderId="0"/>
    <xf numFmtId="0" fontId="1" fillId="0" borderId="1" applyNumberFormat="0" applyFill="0" applyAlignment="0" applyProtection="0"/>
    <xf numFmtId="0" fontId="2" fillId="3" borderId="0">
      <alignment horizontal="center" vertical="center"/>
    </xf>
    <xf numFmtId="0" fontId="2" fillId="5" borderId="0">
      <alignment horizontal="center" vertical="center"/>
    </xf>
    <xf numFmtId="0" fontId="4" fillId="0" borderId="0"/>
    <xf numFmtId="0" fontId="3" fillId="0" borderId="0">
      <protection locked="0"/>
    </xf>
    <xf numFmtId="0" fontId="24" fillId="0" borderId="0"/>
    <xf numFmtId="0" fontId="30" fillId="0" borderId="0">
      <protection locked="0"/>
    </xf>
    <xf numFmtId="0" fontId="23" fillId="26" borderId="57">
      <alignment horizontal="center" vertical="center"/>
      <protection locked="0"/>
    </xf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2" borderId="2" applyNumberFormat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36" borderId="0">
      <protection locked="0"/>
    </xf>
    <xf numFmtId="0" fontId="23" fillId="0" borderId="0">
      <protection locked="0"/>
    </xf>
    <xf numFmtId="164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1" fillId="2" borderId="103" applyNumberFormat="0" applyAlignment="0" applyProtection="0"/>
    <xf numFmtId="0" fontId="3" fillId="26" borderId="57">
      <alignment horizontal="center" vertical="center"/>
      <protection locked="0"/>
    </xf>
    <xf numFmtId="41" fontId="3" fillId="0" borderId="0" applyFont="0" applyFill="0" applyBorder="0" applyAlignment="0" applyProtection="0"/>
    <xf numFmtId="0" fontId="3" fillId="0" borderId="0">
      <protection locked="0"/>
    </xf>
    <xf numFmtId="0" fontId="3" fillId="0" borderId="0"/>
    <xf numFmtId="0" fontId="52" fillId="0" borderId="106" applyNumberFormat="0" applyFill="0" applyAlignment="0" applyProtection="0"/>
    <xf numFmtId="43" fontId="3" fillId="0" borderId="0" applyFont="0" applyFill="0" applyBorder="0" applyAlignment="0" applyProtection="0"/>
  </cellStyleXfs>
  <cellXfs count="884">
    <xf numFmtId="0" fontId="0" fillId="0" borderId="0" xfId="0"/>
    <xf numFmtId="0" fontId="2" fillId="3" borderId="0" xfId="2" applyAlignment="1">
      <alignment horizontal="left" vertical="center"/>
    </xf>
    <xf numFmtId="0" fontId="0" fillId="4" borderId="0" xfId="0" applyFill="1"/>
    <xf numFmtId="0" fontId="7" fillId="9" borderId="0" xfId="4" applyFont="1" applyFill="1" applyBorder="1" applyAlignment="1">
      <alignment vertical="center" textRotation="90" wrapText="1"/>
    </xf>
    <xf numFmtId="0" fontId="5" fillId="10" borderId="3" xfId="4" applyFont="1" applyFill="1" applyBorder="1" applyAlignment="1">
      <alignment horizontal="center"/>
    </xf>
    <xf numFmtId="0" fontId="5" fillId="10" borderId="0" xfId="4" applyFont="1" applyFill="1" applyBorder="1" applyAlignment="1">
      <alignment horizontal="center"/>
    </xf>
    <xf numFmtId="0" fontId="7" fillId="10" borderId="6" xfId="4" applyFont="1" applyFill="1" applyBorder="1" applyAlignment="1">
      <alignment vertical="center" textRotation="90" wrapText="1"/>
    </xf>
    <xf numFmtId="0" fontId="0" fillId="11" borderId="0" xfId="0" applyFill="1"/>
    <xf numFmtId="0" fontId="8" fillId="12" borderId="7" xfId="4" applyFont="1" applyFill="1" applyBorder="1" applyAlignment="1">
      <alignment horizontal="center"/>
    </xf>
    <xf numFmtId="0" fontId="8" fillId="12" borderId="0" xfId="4" applyFont="1" applyFill="1" applyBorder="1" applyAlignment="1">
      <alignment horizontal="right"/>
    </xf>
    <xf numFmtId="0" fontId="8" fillId="12" borderId="0" xfId="4" applyFont="1" applyFill="1" applyBorder="1" applyAlignment="1">
      <alignment horizontal="right" wrapText="1"/>
    </xf>
    <xf numFmtId="0" fontId="7" fillId="9" borderId="8" xfId="4" applyFont="1" applyFill="1" applyBorder="1" applyAlignment="1">
      <alignment horizontal="center" vertical="center" textRotation="90" wrapText="1"/>
    </xf>
    <xf numFmtId="0" fontId="10" fillId="13" borderId="9" xfId="4" applyFont="1" applyFill="1" applyBorder="1" applyAlignment="1">
      <alignment horizontal="center" textRotation="90" wrapText="1"/>
    </xf>
    <xf numFmtId="1" fontId="10" fillId="13" borderId="9" xfId="4" applyNumberFormat="1" applyFont="1" applyFill="1" applyBorder="1" applyAlignment="1">
      <alignment horizontal="center" textRotation="90" wrapText="1"/>
    </xf>
    <xf numFmtId="0" fontId="10" fillId="13" borderId="10" xfId="4" applyFont="1" applyFill="1" applyBorder="1" applyAlignment="1">
      <alignment horizontal="center" textRotation="90" wrapText="1"/>
    </xf>
    <xf numFmtId="0" fontId="10" fillId="13" borderId="11" xfId="4" applyFont="1" applyFill="1" applyBorder="1" applyAlignment="1">
      <alignment horizontal="center" textRotation="90" wrapText="1"/>
    </xf>
    <xf numFmtId="0" fontId="10" fillId="13" borderId="12" xfId="4" applyFont="1" applyFill="1" applyBorder="1" applyAlignment="1">
      <alignment horizontal="center" textRotation="90" wrapText="1"/>
    </xf>
    <xf numFmtId="0" fontId="10" fillId="13" borderId="8" xfId="4" applyFont="1" applyFill="1" applyBorder="1" applyAlignment="1">
      <alignment horizontal="center" textRotation="90" wrapText="1"/>
    </xf>
    <xf numFmtId="0" fontId="7" fillId="9" borderId="13" xfId="4" applyFont="1" applyFill="1" applyBorder="1" applyAlignment="1">
      <alignment horizontal="center" vertical="center" textRotation="90" wrapText="1"/>
    </xf>
    <xf numFmtId="0" fontId="7" fillId="10" borderId="14" xfId="4" applyFont="1" applyFill="1" applyBorder="1" applyAlignment="1">
      <alignment horizontal="center" textRotation="90" wrapText="1"/>
    </xf>
    <xf numFmtId="0" fontId="11" fillId="14" borderId="15" xfId="4" applyFont="1" applyFill="1" applyBorder="1" applyAlignment="1">
      <alignment horizontal="center" textRotation="90" wrapText="1"/>
    </xf>
    <xf numFmtId="0" fontId="11" fillId="14" borderId="16" xfId="4" applyFont="1" applyFill="1" applyBorder="1" applyAlignment="1">
      <alignment horizontal="center" textRotation="90" wrapText="1"/>
    </xf>
    <xf numFmtId="0" fontId="11" fillId="14" borderId="17" xfId="4" applyFont="1" applyFill="1" applyBorder="1" applyAlignment="1">
      <alignment horizontal="center" textRotation="90" wrapText="1"/>
    </xf>
    <xf numFmtId="0" fontId="7" fillId="10" borderId="18" xfId="4" applyFont="1" applyFill="1" applyBorder="1" applyAlignment="1">
      <alignment horizontal="center" vertical="center" textRotation="90" wrapText="1"/>
    </xf>
    <xf numFmtId="0" fontId="12" fillId="15" borderId="19" xfId="4" applyFont="1" applyFill="1" applyBorder="1" applyAlignment="1">
      <alignment horizontal="center" textRotation="90" wrapText="1"/>
    </xf>
    <xf numFmtId="0" fontId="12" fillId="16" borderId="20" xfId="4" applyFont="1" applyFill="1" applyBorder="1" applyAlignment="1">
      <alignment horizontal="center" textRotation="90" wrapText="1"/>
    </xf>
    <xf numFmtId="0" fontId="7" fillId="17" borderId="20" xfId="4" applyFont="1" applyFill="1" applyBorder="1" applyAlignment="1">
      <alignment horizontal="center" vertical="center" textRotation="90" wrapText="1"/>
    </xf>
    <xf numFmtId="0" fontId="5" fillId="12" borderId="21" xfId="4" applyFont="1" applyFill="1" applyBorder="1"/>
    <xf numFmtId="0" fontId="5" fillId="12" borderId="22" xfId="4" applyFont="1" applyFill="1" applyBorder="1"/>
    <xf numFmtId="0" fontId="5" fillId="12" borderId="22" xfId="4" applyFont="1" applyFill="1" applyBorder="1" applyAlignment="1">
      <alignment horizontal="right"/>
    </xf>
    <xf numFmtId="1" fontId="5" fillId="12" borderId="22" xfId="4" applyNumberFormat="1" applyFont="1" applyFill="1" applyBorder="1" applyAlignment="1">
      <alignment horizontal="right"/>
    </xf>
    <xf numFmtId="166" fontId="5" fillId="13" borderId="22" xfId="4" applyNumberFormat="1" applyFont="1" applyFill="1" applyBorder="1" applyAlignment="1">
      <alignment horizontal="center"/>
    </xf>
    <xf numFmtId="166" fontId="13" fillId="18" borderId="0" xfId="4" applyNumberFormat="1" applyFont="1" applyFill="1" applyBorder="1" applyAlignment="1">
      <alignment horizontal="center" wrapText="1"/>
    </xf>
    <xf numFmtId="166" fontId="5" fillId="14" borderId="22" xfId="4" applyNumberFormat="1" applyFont="1" applyFill="1" applyBorder="1" applyAlignment="1">
      <alignment horizontal="center"/>
    </xf>
    <xf numFmtId="166" fontId="13" fillId="10" borderId="23" xfId="4" applyNumberFormat="1" applyFont="1" applyFill="1" applyBorder="1" applyAlignment="1">
      <alignment horizontal="center" wrapText="1"/>
    </xf>
    <xf numFmtId="166" fontId="9" fillId="16" borderId="23" xfId="4" applyNumberFormat="1" applyFont="1" applyFill="1" applyBorder="1" applyAlignment="1">
      <alignment horizontal="center" wrapText="1"/>
    </xf>
    <xf numFmtId="166" fontId="9" fillId="16" borderId="24" xfId="4" applyNumberFormat="1" applyFont="1" applyFill="1" applyBorder="1" applyAlignment="1">
      <alignment horizontal="center" wrapText="1"/>
    </xf>
    <xf numFmtId="166" fontId="13" fillId="19" borderId="24" xfId="4" applyNumberFormat="1" applyFont="1" applyFill="1" applyBorder="1" applyAlignment="1">
      <alignment horizontal="center" wrapText="1"/>
    </xf>
    <xf numFmtId="166" fontId="13" fillId="18" borderId="22" xfId="4" applyNumberFormat="1" applyFont="1" applyFill="1" applyBorder="1" applyAlignment="1">
      <alignment horizontal="center" wrapText="1"/>
    </xf>
    <xf numFmtId="166" fontId="13" fillId="10" borderId="24" xfId="4" applyNumberFormat="1" applyFont="1" applyFill="1" applyBorder="1" applyAlignment="1">
      <alignment horizontal="center" wrapText="1"/>
    </xf>
    <xf numFmtId="0" fontId="5" fillId="12" borderId="25" xfId="4" applyFont="1" applyFill="1" applyBorder="1"/>
    <xf numFmtId="0" fontId="5" fillId="12" borderId="25" xfId="4" applyFont="1" applyFill="1" applyBorder="1" applyAlignment="1">
      <alignment horizontal="right"/>
    </xf>
    <xf numFmtId="1" fontId="5" fillId="12" borderId="25" xfId="4" applyNumberFormat="1" applyFont="1" applyFill="1" applyBorder="1" applyAlignment="1">
      <alignment horizontal="right"/>
    </xf>
    <xf numFmtId="0" fontId="0" fillId="0" borderId="0" xfId="0" applyFill="1"/>
    <xf numFmtId="0" fontId="16" fillId="20" borderId="27" xfId="5" applyFont="1" applyFill="1" applyBorder="1" applyAlignment="1" applyProtection="1">
      <alignment horizontal="center"/>
    </xf>
    <xf numFmtId="0" fontId="3" fillId="0" borderId="0" xfId="5">
      <protection locked="0"/>
    </xf>
    <xf numFmtId="0" fontId="17" fillId="20" borderId="0" xfId="5" applyFont="1" applyFill="1" applyBorder="1" applyAlignment="1" applyProtection="1">
      <alignment horizontal="left"/>
    </xf>
    <xf numFmtId="0" fontId="17" fillId="20" borderId="32" xfId="5" applyFont="1" applyFill="1" applyBorder="1" applyAlignment="1" applyProtection="1">
      <alignment horizontal="left"/>
    </xf>
    <xf numFmtId="0" fontId="18" fillId="20" borderId="34" xfId="5" applyFont="1" applyFill="1" applyBorder="1" applyProtection="1"/>
    <xf numFmtId="0" fontId="8" fillId="20" borderId="35" xfId="5" applyFont="1" applyFill="1" applyBorder="1" applyAlignment="1" applyProtection="1"/>
    <xf numFmtId="0" fontId="8" fillId="20" borderId="36" xfId="5" applyFont="1" applyFill="1" applyBorder="1" applyAlignment="1" applyProtection="1"/>
    <xf numFmtId="166" fontId="9" fillId="20" borderId="37" xfId="5" applyNumberFormat="1" applyFont="1" applyFill="1" applyBorder="1" applyAlignment="1" applyProtection="1">
      <alignment horizontal="center" vertical="center"/>
    </xf>
    <xf numFmtId="166" fontId="9" fillId="20" borderId="38" xfId="5" applyNumberFormat="1" applyFont="1" applyFill="1" applyBorder="1" applyAlignment="1" applyProtection="1">
      <alignment horizontal="center" vertical="center"/>
    </xf>
    <xf numFmtId="0" fontId="18" fillId="12" borderId="29" xfId="5" applyFont="1" applyFill="1" applyBorder="1" applyProtection="1"/>
    <xf numFmtId="0" fontId="8" fillId="12" borderId="7" xfId="5" applyFont="1" applyFill="1" applyBorder="1" applyAlignment="1" applyProtection="1">
      <alignment horizontal="left"/>
    </xf>
    <xf numFmtId="0" fontId="9" fillId="12" borderId="39" xfId="5" applyFont="1" applyFill="1" applyBorder="1" applyAlignment="1" applyProtection="1">
      <alignment horizontal="left"/>
    </xf>
    <xf numFmtId="166" fontId="9" fillId="0" borderId="36" xfId="5" applyNumberFormat="1" applyFont="1" applyFill="1" applyBorder="1" applyAlignment="1" applyProtection="1">
      <alignment horizontal="center" vertical="center"/>
    </xf>
    <xf numFmtId="166" fontId="9" fillId="0" borderId="40" xfId="5" applyNumberFormat="1" applyFont="1" applyFill="1" applyBorder="1" applyAlignment="1" applyProtection="1">
      <alignment horizontal="center" vertical="center"/>
    </xf>
    <xf numFmtId="0" fontId="5" fillId="12" borderId="39" xfId="5" applyFont="1" applyFill="1" applyBorder="1" applyAlignment="1" applyProtection="1">
      <alignment horizontal="left" indent="2"/>
    </xf>
    <xf numFmtId="166" fontId="9" fillId="0" borderId="41" xfId="5" applyNumberFormat="1" applyFont="1" applyFill="1" applyBorder="1" applyAlignment="1" applyProtection="1">
      <alignment horizontal="center" vertical="center" wrapText="1"/>
    </xf>
    <xf numFmtId="166" fontId="9" fillId="0" borderId="42" xfId="5" applyNumberFormat="1" applyFont="1" applyFill="1" applyBorder="1" applyAlignment="1" applyProtection="1">
      <alignment horizontal="center" vertical="center" wrapText="1"/>
    </xf>
    <xf numFmtId="0" fontId="19" fillId="12" borderId="29" xfId="5" applyFont="1" applyFill="1" applyBorder="1" applyProtection="1"/>
    <xf numFmtId="166" fontId="9" fillId="20" borderId="44" xfId="5" applyNumberFormat="1" applyFont="1" applyFill="1" applyBorder="1" applyAlignment="1" applyProtection="1">
      <alignment horizontal="center" vertical="center"/>
    </xf>
    <xf numFmtId="166" fontId="9" fillId="20" borderId="45" xfId="5" applyNumberFormat="1" applyFont="1" applyFill="1" applyBorder="1" applyAlignment="1" applyProtection="1">
      <alignment horizontal="center" vertical="center"/>
    </xf>
    <xf numFmtId="0" fontId="5" fillId="12" borderId="46" xfId="5" applyFont="1" applyFill="1" applyBorder="1" applyAlignment="1" applyProtection="1">
      <alignment vertical="top"/>
    </xf>
    <xf numFmtId="0" fontId="5" fillId="12" borderId="47" xfId="5" applyFont="1" applyFill="1" applyBorder="1" applyAlignment="1" applyProtection="1"/>
    <xf numFmtId="0" fontId="5" fillId="12" borderId="41" xfId="5" applyFont="1" applyFill="1" applyBorder="1" applyProtection="1"/>
    <xf numFmtId="166" fontId="5" fillId="0" borderId="44" xfId="5" applyNumberFormat="1" applyFont="1" applyFill="1" applyBorder="1" applyAlignment="1" applyProtection="1">
      <alignment horizontal="center" vertical="center"/>
    </xf>
    <xf numFmtId="166" fontId="5" fillId="0" borderId="45" xfId="5" applyNumberFormat="1" applyFont="1" applyFill="1" applyBorder="1" applyAlignment="1" applyProtection="1">
      <alignment horizontal="center" vertical="center"/>
    </xf>
    <xf numFmtId="0" fontId="5" fillId="12" borderId="7" xfId="5" applyFont="1" applyFill="1" applyBorder="1" applyAlignment="1" applyProtection="1"/>
    <xf numFmtId="0" fontId="5" fillId="12" borderId="39" xfId="5" applyFont="1" applyFill="1" applyBorder="1" applyProtection="1"/>
    <xf numFmtId="0" fontId="20" fillId="12" borderId="46" xfId="5" applyFont="1" applyFill="1" applyBorder="1" applyAlignment="1" applyProtection="1">
      <alignment vertical="top"/>
    </xf>
    <xf numFmtId="0" fontId="18" fillId="12" borderId="46" xfId="5" applyFont="1" applyFill="1" applyBorder="1" applyAlignment="1" applyProtection="1">
      <alignment vertical="top"/>
    </xf>
    <xf numFmtId="166" fontId="5" fillId="0" borderId="38" xfId="5" applyNumberFormat="1" applyFont="1" applyFill="1" applyBorder="1" applyAlignment="1" applyProtection="1">
      <alignment horizontal="center" vertical="center"/>
    </xf>
    <xf numFmtId="0" fontId="18" fillId="12" borderId="48" xfId="5" applyFont="1" applyFill="1" applyBorder="1" applyAlignment="1" applyProtection="1">
      <alignment vertical="top"/>
    </xf>
    <xf numFmtId="0" fontId="5" fillId="12" borderId="32" xfId="5" applyFont="1" applyFill="1" applyBorder="1" applyAlignment="1" applyProtection="1"/>
    <xf numFmtId="0" fontId="5" fillId="12" borderId="49" xfId="5" applyFont="1" applyFill="1" applyBorder="1" applyAlignment="1" applyProtection="1">
      <alignment horizontal="left"/>
    </xf>
    <xf numFmtId="166" fontId="5" fillId="0" borderId="35" xfId="5" applyNumberFormat="1" applyFont="1" applyFill="1" applyBorder="1" applyAlignment="1" applyProtection="1">
      <alignment horizontal="center" vertical="center"/>
    </xf>
    <xf numFmtId="166" fontId="9" fillId="20" borderId="50" xfId="5" applyNumberFormat="1" applyFont="1" applyFill="1" applyBorder="1" applyAlignment="1" applyProtection="1">
      <alignment horizontal="center" vertical="center"/>
    </xf>
    <xf numFmtId="0" fontId="5" fillId="12" borderId="47" xfId="5" applyFont="1" applyFill="1" applyBorder="1" applyProtection="1"/>
    <xf numFmtId="166" fontId="9" fillId="12" borderId="44" xfId="5" applyNumberFormat="1" applyFont="1" applyFill="1" applyBorder="1" applyAlignment="1" applyProtection="1">
      <alignment horizontal="center" vertical="center"/>
    </xf>
    <xf numFmtId="166" fontId="9" fillId="12" borderId="45" xfId="5" applyNumberFormat="1" applyFont="1" applyFill="1" applyBorder="1" applyAlignment="1" applyProtection="1">
      <alignment horizontal="center" vertical="center"/>
    </xf>
    <xf numFmtId="0" fontId="18" fillId="12" borderId="29" xfId="5" applyFont="1" applyFill="1" applyBorder="1" applyAlignment="1" applyProtection="1">
      <alignment vertical="top"/>
    </xf>
    <xf numFmtId="0" fontId="5" fillId="12" borderId="7" xfId="5" applyFont="1" applyFill="1" applyBorder="1" applyProtection="1"/>
    <xf numFmtId="0" fontId="5" fillId="12" borderId="51" xfId="5" applyFont="1" applyFill="1" applyBorder="1" applyProtection="1"/>
    <xf numFmtId="0" fontId="5" fillId="12" borderId="49" xfId="5" applyFont="1" applyFill="1" applyBorder="1" applyProtection="1"/>
    <xf numFmtId="0" fontId="9" fillId="20" borderId="44" xfId="5" applyFont="1" applyFill="1" applyBorder="1" applyAlignment="1" applyProtection="1">
      <alignment horizontal="center" vertical="center"/>
    </xf>
    <xf numFmtId="0" fontId="9" fillId="20" borderId="45" xfId="5" applyFont="1" applyFill="1" applyBorder="1" applyAlignment="1" applyProtection="1">
      <alignment horizontal="center" vertical="center"/>
    </xf>
    <xf numFmtId="0" fontId="8" fillId="12" borderId="47" xfId="5" applyFont="1" applyFill="1" applyBorder="1" applyAlignment="1" applyProtection="1">
      <alignment horizontal="left"/>
    </xf>
    <xf numFmtId="0" fontId="9" fillId="12" borderId="52" xfId="5" applyFont="1" applyFill="1" applyBorder="1" applyAlignment="1" applyProtection="1">
      <alignment horizontal="left"/>
    </xf>
    <xf numFmtId="0" fontId="9" fillId="12" borderId="44" xfId="5" applyFont="1" applyFill="1" applyBorder="1" applyAlignment="1" applyProtection="1">
      <alignment horizontal="center" vertical="center"/>
    </xf>
    <xf numFmtId="0" fontId="9" fillId="12" borderId="45" xfId="5" applyFont="1" applyFill="1" applyBorder="1" applyAlignment="1" applyProtection="1">
      <alignment horizontal="center" vertical="center"/>
    </xf>
    <xf numFmtId="0" fontId="5" fillId="12" borderId="0" xfId="5" applyFont="1" applyFill="1" applyBorder="1" applyAlignment="1" applyProtection="1">
      <alignment horizontal="left"/>
    </xf>
    <xf numFmtId="0" fontId="5" fillId="12" borderId="0" xfId="5" applyFont="1" applyFill="1" applyBorder="1" applyAlignment="1" applyProtection="1">
      <alignment horizontal="left" indent="2"/>
    </xf>
    <xf numFmtId="0" fontId="21" fillId="20" borderId="34" xfId="5" applyFont="1" applyFill="1" applyBorder="1" applyAlignment="1" applyProtection="1">
      <alignment horizontal="left" vertical="center" wrapText="1"/>
    </xf>
    <xf numFmtId="0" fontId="9" fillId="21" borderId="53" xfId="5" applyFont="1" applyFill="1" applyBorder="1" applyAlignment="1" applyProtection="1">
      <alignment horizontal="center" vertical="center"/>
    </xf>
    <xf numFmtId="0" fontId="9" fillId="21" borderId="54" xfId="5" applyFont="1" applyFill="1" applyBorder="1" applyAlignment="1" applyProtection="1">
      <alignment horizontal="center" vertical="center" wrapText="1"/>
    </xf>
    <xf numFmtId="0" fontId="9" fillId="21" borderId="55" xfId="5" applyFont="1" applyFill="1" applyBorder="1" applyAlignment="1" applyProtection="1">
      <alignment horizontal="center" vertical="center" wrapText="1"/>
    </xf>
    <xf numFmtId="0" fontId="9" fillId="0" borderId="34" xfId="5" applyFont="1" applyFill="1" applyBorder="1" applyAlignment="1" applyProtection="1">
      <alignment horizontal="left" vertical="center"/>
    </xf>
    <xf numFmtId="166" fontId="9" fillId="0" borderId="44" xfId="5" applyNumberFormat="1" applyFont="1" applyFill="1" applyBorder="1" applyAlignment="1" applyProtection="1">
      <alignment horizontal="center" vertical="center" wrapText="1"/>
    </xf>
    <xf numFmtId="166" fontId="9" fillId="0" borderId="45" xfId="5" applyNumberFormat="1" applyFont="1" applyFill="1" applyBorder="1" applyAlignment="1" applyProtection="1">
      <alignment horizontal="center" vertical="center" wrapText="1"/>
    </xf>
    <xf numFmtId="0" fontId="9" fillId="0" borderId="34" xfId="5" applyFont="1" applyFill="1" applyBorder="1" applyAlignment="1" applyProtection="1">
      <alignment vertical="center"/>
    </xf>
    <xf numFmtId="0" fontId="23" fillId="0" borderId="0" xfId="5" applyFont="1" applyFill="1" applyBorder="1" applyAlignment="1" applyProtection="1">
      <alignment horizontal="left" vertical="center" wrapText="1"/>
    </xf>
    <xf numFmtId="0" fontId="8" fillId="22" borderId="51" xfId="5" applyFont="1" applyFill="1" applyBorder="1" applyAlignment="1" applyProtection="1">
      <alignment horizontal="left" vertical="center" wrapText="1"/>
    </xf>
    <xf numFmtId="166" fontId="9" fillId="22" borderId="44" xfId="5" applyNumberFormat="1" applyFont="1" applyFill="1" applyBorder="1" applyAlignment="1" applyProtection="1">
      <alignment horizontal="center" vertical="center" wrapText="1"/>
    </xf>
    <xf numFmtId="166" fontId="9" fillId="22" borderId="45" xfId="5" applyNumberFormat="1" applyFont="1" applyFill="1" applyBorder="1" applyAlignment="1" applyProtection="1">
      <alignment horizontal="center" vertical="center" wrapText="1"/>
    </xf>
    <xf numFmtId="166" fontId="9" fillId="0" borderId="34" xfId="6" applyNumberFormat="1" applyFont="1" applyFill="1" applyBorder="1" applyAlignment="1">
      <alignment vertical="center"/>
    </xf>
    <xf numFmtId="0" fontId="3" fillId="0" borderId="0" xfId="5" applyFill="1" applyBorder="1" applyAlignment="1" applyProtection="1">
      <alignment vertical="center"/>
    </xf>
    <xf numFmtId="0" fontId="9" fillId="22" borderId="35" xfId="5" applyFont="1" applyFill="1" applyBorder="1" applyAlignment="1" applyProtection="1">
      <alignment vertical="center" wrapText="1"/>
    </xf>
    <xf numFmtId="166" fontId="9" fillId="0" borderId="34" xfId="6" applyNumberFormat="1" applyFont="1" applyFill="1" applyBorder="1" applyAlignment="1">
      <alignment vertical="center" wrapText="1"/>
    </xf>
    <xf numFmtId="0" fontId="22" fillId="0" borderId="0" xfId="5" applyFont="1" applyFill="1" applyBorder="1" applyAlignment="1" applyProtection="1">
      <alignment vertical="center" wrapText="1"/>
    </xf>
    <xf numFmtId="0" fontId="9" fillId="23" borderId="35" xfId="5" applyFont="1" applyFill="1" applyBorder="1" applyAlignment="1" applyProtection="1">
      <alignment vertical="center" wrapText="1"/>
    </xf>
    <xf numFmtId="166" fontId="9" fillId="23" borderId="44" xfId="5" applyNumberFormat="1" applyFont="1" applyFill="1" applyBorder="1" applyAlignment="1" applyProtection="1">
      <alignment horizontal="center" vertical="center" wrapText="1"/>
    </xf>
    <xf numFmtId="166" fontId="9" fillId="23" borderId="45" xfId="5" applyNumberFormat="1" applyFont="1" applyFill="1" applyBorder="1" applyAlignment="1" applyProtection="1">
      <alignment horizontal="center" vertical="center" wrapText="1"/>
    </xf>
    <xf numFmtId="0" fontId="9" fillId="0" borderId="35" xfId="5" applyFont="1" applyFill="1" applyBorder="1" applyAlignment="1" applyProtection="1">
      <alignment vertical="center" wrapText="1"/>
    </xf>
    <xf numFmtId="0" fontId="23" fillId="0" borderId="0" xfId="5" applyFont="1" applyFill="1" applyBorder="1" applyAlignment="1" applyProtection="1">
      <alignment vertical="center" wrapText="1"/>
    </xf>
    <xf numFmtId="0" fontId="9" fillId="23" borderId="35" xfId="5" applyFont="1" applyFill="1" applyBorder="1" applyAlignment="1" applyProtection="1">
      <alignment horizontal="right" vertical="center" wrapText="1"/>
    </xf>
    <xf numFmtId="0" fontId="9" fillId="0" borderId="44" xfId="5" applyFont="1" applyFill="1" applyBorder="1" applyAlignment="1" applyProtection="1">
      <alignment vertical="center" wrapText="1"/>
    </xf>
    <xf numFmtId="0" fontId="9" fillId="0" borderId="35" xfId="5" applyFont="1" applyFill="1" applyBorder="1" applyAlignment="1" applyProtection="1">
      <alignment horizontal="right" vertical="center" wrapText="1"/>
    </xf>
    <xf numFmtId="0" fontId="23" fillId="0" borderId="0" xfId="5" applyFont="1" applyFill="1" applyBorder="1" applyAlignment="1" applyProtection="1">
      <alignment horizontal="center" vertical="center"/>
    </xf>
    <xf numFmtId="0" fontId="8" fillId="0" borderId="35" xfId="5" applyFont="1" applyFill="1" applyBorder="1" applyAlignment="1" applyProtection="1">
      <alignment horizontal="left" vertical="center" wrapText="1"/>
    </xf>
    <xf numFmtId="0" fontId="8" fillId="0" borderId="35" xfId="5" applyFont="1" applyFill="1" applyBorder="1" applyAlignment="1" applyProtection="1">
      <alignment vertical="center" wrapText="1"/>
    </xf>
    <xf numFmtId="0" fontId="25" fillId="0" borderId="0" xfId="5" applyFont="1" applyFill="1" applyBorder="1" applyAlignment="1" applyProtection="1">
      <alignment horizontal="center" vertical="center"/>
    </xf>
    <xf numFmtId="0" fontId="22" fillId="0" borderId="0" xfId="5" applyFont="1" applyFill="1" applyBorder="1" applyAlignment="1" applyProtection="1">
      <alignment horizontal="center" vertical="center"/>
    </xf>
    <xf numFmtId="0" fontId="26" fillId="0" borderId="0" xfId="5" applyFont="1" applyFill="1" applyBorder="1" applyAlignment="1" applyProtection="1">
      <alignment horizontal="center" vertical="center"/>
    </xf>
    <xf numFmtId="166" fontId="9" fillId="0" borderId="56" xfId="6" applyNumberFormat="1" applyFont="1" applyFill="1" applyBorder="1" applyAlignment="1">
      <alignment vertical="center"/>
    </xf>
    <xf numFmtId="0" fontId="27" fillId="0" borderId="57" xfId="5" applyFont="1" applyFill="1" applyBorder="1" applyAlignment="1" applyProtection="1">
      <alignment horizontal="center" vertical="center"/>
    </xf>
    <xf numFmtId="0" fontId="27" fillId="0" borderId="39" xfId="5" applyFont="1" applyFill="1" applyBorder="1" applyAlignment="1" applyProtection="1">
      <alignment horizontal="center" vertical="center"/>
    </xf>
    <xf numFmtId="0" fontId="9" fillId="0" borderId="0" xfId="5" applyFont="1" applyFill="1" applyBorder="1" applyAlignment="1" applyProtection="1">
      <alignment vertical="center" wrapText="1"/>
    </xf>
    <xf numFmtId="0" fontId="3" fillId="0" borderId="0" xfId="5" applyFill="1" applyBorder="1" applyAlignment="1" applyProtection="1">
      <alignment vertical="center" wrapText="1"/>
    </xf>
    <xf numFmtId="166" fontId="9" fillId="24" borderId="44" xfId="5" applyNumberFormat="1" applyFont="1" applyFill="1" applyBorder="1" applyAlignment="1" applyProtection="1">
      <alignment horizontal="center" vertical="center" wrapText="1"/>
    </xf>
    <xf numFmtId="166" fontId="9" fillId="24" borderId="45" xfId="5" applyNumberFormat="1" applyFont="1" applyFill="1" applyBorder="1" applyAlignment="1" applyProtection="1">
      <alignment horizontal="center" vertical="center" wrapText="1"/>
    </xf>
    <xf numFmtId="0" fontId="28" fillId="0" borderId="35" xfId="5" applyFont="1" applyFill="1" applyBorder="1" applyAlignment="1" applyProtection="1">
      <alignment vertical="center" wrapText="1"/>
    </xf>
    <xf numFmtId="166" fontId="9" fillId="0" borderId="34" xfId="6" applyNumberFormat="1" applyFont="1" applyFill="1" applyBorder="1" applyAlignment="1"/>
    <xf numFmtId="166" fontId="9" fillId="0" borderId="56" xfId="6" applyNumberFormat="1" applyFont="1" applyFill="1" applyBorder="1" applyAlignment="1"/>
    <xf numFmtId="0" fontId="22" fillId="0" borderId="37" xfId="5" applyFont="1" applyFill="1" applyBorder="1" applyAlignment="1" applyProtection="1">
      <alignment vertical="center" wrapText="1"/>
    </xf>
    <xf numFmtId="0" fontId="22" fillId="0" borderId="58" xfId="5" applyFont="1" applyFill="1" applyBorder="1" applyAlignment="1" applyProtection="1">
      <alignment vertical="center" wrapText="1"/>
    </xf>
    <xf numFmtId="0" fontId="9" fillId="0" borderId="47" xfId="5" applyFont="1" applyFill="1" applyBorder="1" applyAlignment="1" applyProtection="1">
      <alignment vertical="center" wrapText="1"/>
    </xf>
    <xf numFmtId="0" fontId="9" fillId="0" borderId="59" xfId="5" applyFont="1" applyFill="1" applyBorder="1" applyAlignment="1" applyProtection="1">
      <alignment vertical="center"/>
    </xf>
    <xf numFmtId="0" fontId="8" fillId="0" borderId="60" xfId="5" applyFont="1" applyFill="1" applyBorder="1" applyAlignment="1" applyProtection="1">
      <alignment horizontal="right" vertical="center"/>
    </xf>
    <xf numFmtId="166" fontId="9" fillId="0" borderId="61" xfId="5" applyNumberFormat="1" applyFont="1" applyFill="1" applyBorder="1" applyAlignment="1" applyProtection="1">
      <alignment horizontal="center" vertical="center" wrapText="1"/>
    </xf>
    <xf numFmtId="166" fontId="9" fillId="0" borderId="63" xfId="5" applyNumberFormat="1" applyFont="1" applyFill="1" applyBorder="1" applyAlignment="1" applyProtection="1">
      <alignment horizontal="center" vertical="center" wrapText="1"/>
    </xf>
    <xf numFmtId="166" fontId="9" fillId="0" borderId="66" xfId="5" applyNumberFormat="1" applyFont="1" applyFill="1" applyBorder="1" applyAlignment="1" applyProtection="1">
      <alignment horizontal="center" vertical="center" wrapText="1"/>
    </xf>
    <xf numFmtId="166" fontId="9" fillId="0" borderId="67" xfId="5" applyNumberFormat="1" applyFont="1" applyFill="1" applyBorder="1" applyAlignment="1" applyProtection="1">
      <alignment horizontal="center" vertical="center" wrapText="1"/>
    </xf>
    <xf numFmtId="166" fontId="9" fillId="23" borderId="54" xfId="5" applyNumberFormat="1" applyFont="1" applyFill="1" applyBorder="1" applyAlignment="1" applyProtection="1">
      <alignment horizontal="center" vertical="center" wrapText="1"/>
    </xf>
    <xf numFmtId="166" fontId="9" fillId="23" borderId="67" xfId="5" applyNumberFormat="1" applyFont="1" applyFill="1" applyBorder="1" applyAlignment="1" applyProtection="1">
      <alignment horizontal="center" vertical="center" wrapText="1"/>
    </xf>
    <xf numFmtId="166" fontId="9" fillId="24" borderId="37" xfId="5" applyNumberFormat="1" applyFont="1" applyFill="1" applyBorder="1" applyAlignment="1" applyProtection="1">
      <alignment horizontal="center" vertical="center" wrapText="1"/>
    </xf>
    <xf numFmtId="166" fontId="9" fillId="24" borderId="38" xfId="5" applyNumberFormat="1" applyFont="1" applyFill="1" applyBorder="1" applyAlignment="1" applyProtection="1">
      <alignment horizontal="center" vertical="center" wrapText="1"/>
    </xf>
    <xf numFmtId="166" fontId="9" fillId="22" borderId="61" xfId="5" applyNumberFormat="1" applyFont="1" applyFill="1" applyBorder="1" applyAlignment="1" applyProtection="1">
      <alignment horizontal="center" vertical="center" wrapText="1"/>
    </xf>
    <xf numFmtId="166" fontId="9" fillId="22" borderId="63" xfId="5" applyNumberFormat="1" applyFont="1" applyFill="1" applyBorder="1" applyAlignment="1" applyProtection="1">
      <alignment horizontal="center" vertical="center" wrapText="1"/>
    </xf>
    <xf numFmtId="1" fontId="22" fillId="23" borderId="70" xfId="6" applyNumberFormat="1" applyFont="1" applyFill="1" applyBorder="1" applyAlignment="1">
      <alignment horizontal="right" vertical="center" wrapText="1"/>
    </xf>
    <xf numFmtId="1" fontId="22" fillId="23" borderId="71" xfId="6" applyNumberFormat="1" applyFont="1" applyFill="1" applyBorder="1" applyAlignment="1">
      <alignment horizontal="right" vertical="center" wrapText="1"/>
    </xf>
    <xf numFmtId="1" fontId="23" fillId="23" borderId="72" xfId="5" applyNumberFormat="1" applyFont="1" applyFill="1" applyBorder="1" applyAlignment="1" applyProtection="1">
      <alignment horizontal="right" vertical="center" wrapText="1"/>
    </xf>
    <xf numFmtId="166" fontId="29" fillId="23" borderId="66" xfId="5" applyNumberFormat="1" applyFont="1" applyFill="1" applyBorder="1" applyAlignment="1" applyProtection="1">
      <alignment horizontal="center" vertical="center" wrapText="1"/>
    </xf>
    <xf numFmtId="166" fontId="29" fillId="23" borderId="67" xfId="5" applyNumberFormat="1" applyFont="1" applyFill="1" applyBorder="1" applyAlignment="1" applyProtection="1">
      <alignment horizontal="center" vertical="center" wrapText="1"/>
    </xf>
    <xf numFmtId="1" fontId="22" fillId="22" borderId="59" xfId="6" applyNumberFormat="1" applyFont="1" applyFill="1" applyBorder="1" applyAlignment="1">
      <alignment horizontal="right" vertical="center" wrapText="1"/>
    </xf>
    <xf numFmtId="1" fontId="22" fillId="22" borderId="37" xfId="6" applyNumberFormat="1" applyFont="1" applyFill="1" applyBorder="1" applyAlignment="1">
      <alignment horizontal="right" vertical="center" wrapText="1"/>
    </xf>
    <xf numFmtId="1" fontId="23" fillId="22" borderId="37" xfId="5" applyNumberFormat="1" applyFont="1" applyFill="1" applyBorder="1" applyAlignment="1" applyProtection="1">
      <alignment horizontal="right" vertical="center" wrapText="1"/>
    </xf>
    <xf numFmtId="166" fontId="29" fillId="22" borderId="37" xfId="5" applyNumberFormat="1" applyFont="1" applyFill="1" applyBorder="1" applyAlignment="1" applyProtection="1">
      <alignment horizontal="center" vertical="center" wrapText="1"/>
    </xf>
    <xf numFmtId="166" fontId="29" fillId="22" borderId="38" xfId="5" applyNumberFormat="1" applyFont="1" applyFill="1" applyBorder="1" applyAlignment="1" applyProtection="1">
      <alignment horizontal="center" vertical="center" wrapText="1"/>
    </xf>
    <xf numFmtId="0" fontId="22" fillId="23" borderId="26" xfId="6" applyFont="1" applyFill="1" applyBorder="1" applyAlignment="1">
      <alignment horizontal="center" vertical="center" wrapText="1"/>
    </xf>
    <xf numFmtId="0" fontId="3" fillId="23" borderId="27" xfId="5" applyFill="1" applyBorder="1" applyAlignment="1" applyProtection="1">
      <alignment horizontal="center" vertical="center" wrapText="1"/>
    </xf>
    <xf numFmtId="0" fontId="9" fillId="23" borderId="65" xfId="5" applyFont="1" applyFill="1" applyBorder="1" applyAlignment="1" applyProtection="1">
      <alignment horizontal="right" vertical="center" wrapText="1"/>
    </xf>
    <xf numFmtId="166" fontId="9" fillId="23" borderId="66" xfId="5" applyNumberFormat="1" applyFont="1" applyFill="1" applyBorder="1" applyAlignment="1" applyProtection="1">
      <alignment horizontal="center" vertical="center" wrapText="1"/>
    </xf>
    <xf numFmtId="0" fontId="22" fillId="22" borderId="56" xfId="6" applyFont="1" applyFill="1" applyBorder="1" applyAlignment="1">
      <alignment horizontal="center" vertical="center" wrapText="1"/>
    </xf>
    <xf numFmtId="0" fontId="3" fillId="22" borderId="43" xfId="5" applyFill="1" applyBorder="1" applyAlignment="1" applyProtection="1">
      <alignment horizontal="center" vertical="center" wrapText="1"/>
    </xf>
    <xf numFmtId="0" fontId="9" fillId="22" borderId="36" xfId="5" applyFont="1" applyFill="1" applyBorder="1" applyAlignment="1" applyProtection="1">
      <alignment horizontal="right" vertical="center" wrapText="1"/>
    </xf>
    <xf numFmtId="0" fontId="9" fillId="24" borderId="73" xfId="6" applyFont="1" applyFill="1" applyBorder="1" applyAlignment="1">
      <alignment horizontal="left" vertical="center" wrapText="1"/>
    </xf>
    <xf numFmtId="0" fontId="9" fillId="24" borderId="74" xfId="6" applyFont="1" applyFill="1" applyBorder="1" applyAlignment="1">
      <alignment horizontal="left" vertical="center" wrapText="1"/>
    </xf>
    <xf numFmtId="0" fontId="9" fillId="24" borderId="69" xfId="6" applyFont="1" applyFill="1" applyBorder="1" applyAlignment="1">
      <alignment horizontal="left" vertical="center" wrapText="1"/>
    </xf>
    <xf numFmtId="166" fontId="9" fillId="24" borderId="61" xfId="5" applyNumberFormat="1" applyFont="1" applyFill="1" applyBorder="1" applyAlignment="1" applyProtection="1">
      <alignment horizontal="center" vertical="center" wrapText="1"/>
    </xf>
    <xf numFmtId="166" fontId="9" fillId="24" borderId="63" xfId="5" applyNumberFormat="1" applyFont="1" applyFill="1" applyBorder="1" applyAlignment="1" applyProtection="1">
      <alignment horizontal="center" vertical="center" wrapText="1"/>
    </xf>
    <xf numFmtId="9" fontId="9" fillId="12" borderId="58" xfId="5" applyNumberFormat="1" applyFont="1" applyFill="1" applyBorder="1" applyAlignment="1" applyProtection="1">
      <alignment horizontal="center" vertical="center" wrapText="1"/>
    </xf>
    <xf numFmtId="9" fontId="9" fillId="12" borderId="50" xfId="5" applyNumberFormat="1" applyFont="1" applyFill="1" applyBorder="1" applyAlignment="1" applyProtection="1">
      <alignment horizontal="center" vertical="center" wrapText="1"/>
    </xf>
    <xf numFmtId="9" fontId="9" fillId="12" borderId="44" xfId="5" applyNumberFormat="1" applyFont="1" applyFill="1" applyBorder="1" applyAlignment="1" applyProtection="1">
      <alignment horizontal="center" vertical="center" wrapText="1"/>
    </xf>
    <xf numFmtId="9" fontId="9" fillId="12" borderId="45" xfId="5" applyNumberFormat="1" applyFont="1" applyFill="1" applyBorder="1" applyAlignment="1" applyProtection="1">
      <alignment horizontal="center" vertical="center" wrapText="1"/>
    </xf>
    <xf numFmtId="9" fontId="9" fillId="12" borderId="61" xfId="5" applyNumberFormat="1" applyFont="1" applyFill="1" applyBorder="1" applyAlignment="1" applyProtection="1">
      <alignment horizontal="center" vertical="center" wrapText="1"/>
    </xf>
    <xf numFmtId="9" fontId="9" fillId="12" borderId="63" xfId="5" applyNumberFormat="1" applyFont="1" applyFill="1" applyBorder="1" applyAlignment="1" applyProtection="1">
      <alignment horizontal="center" vertical="center" wrapText="1"/>
    </xf>
    <xf numFmtId="0" fontId="9" fillId="12" borderId="70" xfId="5" applyFont="1" applyFill="1" applyBorder="1" applyAlignment="1" applyProtection="1">
      <alignment horizontal="right" vertical="center" wrapText="1"/>
    </xf>
    <xf numFmtId="0" fontId="23" fillId="12" borderId="71" xfId="5" applyFont="1" applyFill="1" applyBorder="1" applyAlignment="1" applyProtection="1">
      <alignment vertical="center" wrapText="1"/>
    </xf>
    <xf numFmtId="0" fontId="23" fillId="12" borderId="72" xfId="5" applyFont="1" applyFill="1" applyBorder="1" applyAlignment="1" applyProtection="1">
      <alignment vertical="center" wrapText="1"/>
    </xf>
    <xf numFmtId="0" fontId="9" fillId="12" borderId="66" xfId="5" applyFont="1" applyFill="1" applyBorder="1" applyAlignment="1" applyProtection="1">
      <alignment vertical="center"/>
    </xf>
    <xf numFmtId="0" fontId="9" fillId="12" borderId="67" xfId="5" applyFont="1" applyFill="1" applyBorder="1" applyAlignment="1" applyProtection="1">
      <alignment vertical="center"/>
    </xf>
    <xf numFmtId="0" fontId="9" fillId="12" borderId="75" xfId="5" applyFont="1" applyFill="1" applyBorder="1" applyAlignment="1" applyProtection="1">
      <alignment horizontal="right" vertical="center" wrapText="1"/>
    </xf>
    <xf numFmtId="0" fontId="23" fillId="12" borderId="52" xfId="5" applyFont="1" applyFill="1" applyBorder="1" applyAlignment="1" applyProtection="1">
      <alignment vertical="center" wrapText="1"/>
    </xf>
    <xf numFmtId="0" fontId="23" fillId="12" borderId="41" xfId="5" applyFont="1" applyFill="1" applyBorder="1" applyAlignment="1" applyProtection="1">
      <alignment vertical="center" wrapText="1"/>
    </xf>
    <xf numFmtId="0" fontId="9" fillId="12" borderId="37" xfId="5" applyFont="1" applyFill="1" applyBorder="1" applyAlignment="1" applyProtection="1">
      <alignment vertical="center"/>
    </xf>
    <xf numFmtId="0" fontId="9" fillId="12" borderId="38" xfId="5" applyFont="1" applyFill="1" applyBorder="1" applyAlignment="1" applyProtection="1">
      <alignment vertical="center"/>
    </xf>
    <xf numFmtId="0" fontId="3" fillId="25" borderId="77" xfId="5" applyFill="1" applyBorder="1">
      <protection locked="0"/>
    </xf>
    <xf numFmtId="0" fontId="22" fillId="0" borderId="78" xfId="7" applyFont="1" applyBorder="1" applyAlignment="1">
      <alignment vertical="center"/>
      <protection locked="0"/>
    </xf>
    <xf numFmtId="0" fontId="3" fillId="12" borderId="0" xfId="5" applyFill="1">
      <protection locked="0"/>
    </xf>
    <xf numFmtId="0" fontId="31" fillId="0" borderId="79" xfId="5" applyFont="1" applyBorder="1">
      <protection locked="0"/>
    </xf>
    <xf numFmtId="0" fontId="29" fillId="27" borderId="80" xfId="8" applyFont="1" applyFill="1" applyBorder="1" applyAlignment="1">
      <alignment vertical="center"/>
      <protection locked="0"/>
    </xf>
    <xf numFmtId="0" fontId="29" fillId="27" borderId="0" xfId="8" applyFont="1" applyFill="1" applyBorder="1" applyAlignment="1">
      <alignment horizontal="center" vertical="center" wrapText="1"/>
      <protection locked="0"/>
    </xf>
    <xf numFmtId="0" fontId="29" fillId="27" borderId="80" xfId="8" applyFont="1" applyFill="1" applyBorder="1" applyAlignment="1">
      <alignment horizontal="left" vertical="center" wrapText="1"/>
      <protection locked="0"/>
    </xf>
    <xf numFmtId="49" fontId="29" fillId="27" borderId="0" xfId="8" applyNumberFormat="1" applyFont="1" applyFill="1" applyBorder="1" applyAlignment="1">
      <alignment horizontal="left" vertical="center" wrapText="1"/>
      <protection locked="0"/>
    </xf>
    <xf numFmtId="164" fontId="31" fillId="28" borderId="81" xfId="9" applyFont="1" applyFill="1" applyBorder="1" applyProtection="1">
      <protection locked="0"/>
    </xf>
    <xf numFmtId="167" fontId="0" fillId="12" borderId="0" xfId="10" applyNumberFormat="1" applyFont="1" applyFill="1" applyProtection="1">
      <protection locked="0"/>
    </xf>
    <xf numFmtId="0" fontId="32" fillId="2" borderId="2" xfId="11" applyProtection="1">
      <protection locked="0"/>
    </xf>
    <xf numFmtId="167" fontId="32" fillId="2" borderId="2" xfId="11" applyNumberFormat="1" applyProtection="1">
      <protection locked="0"/>
    </xf>
    <xf numFmtId="0" fontId="3" fillId="12" borderId="0" xfId="5" applyFill="1" applyAlignment="1">
      <alignment vertical="center"/>
      <protection locked="0"/>
    </xf>
    <xf numFmtId="0" fontId="3" fillId="0" borderId="82" xfId="5" applyBorder="1">
      <protection locked="0"/>
    </xf>
    <xf numFmtId="0" fontId="3" fillId="29" borderId="0" xfId="5" applyFill="1">
      <protection locked="0"/>
    </xf>
    <xf numFmtId="0" fontId="29" fillId="30" borderId="80" xfId="8" applyFont="1" applyFill="1" applyBorder="1" applyAlignment="1">
      <alignment vertical="center"/>
      <protection locked="0"/>
    </xf>
    <xf numFmtId="0" fontId="29" fillId="29" borderId="80" xfId="8" applyFont="1" applyFill="1" applyBorder="1" applyAlignment="1">
      <alignment horizontal="left" vertical="center" wrapText="1"/>
      <protection locked="0"/>
    </xf>
    <xf numFmtId="0" fontId="29" fillId="31" borderId="80" xfId="8" applyFont="1" applyFill="1" applyBorder="1" applyAlignment="1">
      <alignment vertical="center"/>
      <protection locked="0"/>
    </xf>
    <xf numFmtId="0" fontId="29" fillId="31" borderId="0" xfId="8" applyFont="1" applyFill="1" applyBorder="1" applyAlignment="1">
      <alignment horizontal="center" vertical="center" wrapText="1"/>
      <protection locked="0"/>
    </xf>
    <xf numFmtId="0" fontId="29" fillId="31" borderId="80" xfId="8" applyFont="1" applyFill="1" applyBorder="1" applyAlignment="1">
      <alignment horizontal="left" vertical="center"/>
      <protection locked="0"/>
    </xf>
    <xf numFmtId="0" fontId="3" fillId="31" borderId="0" xfId="5" applyFill="1">
      <protection locked="0"/>
    </xf>
    <xf numFmtId="49" fontId="29" fillId="31" borderId="0" xfId="8" applyNumberFormat="1" applyFont="1" applyFill="1" applyBorder="1" applyAlignment="1">
      <alignment horizontal="left" vertical="center" wrapText="1"/>
      <protection locked="0"/>
    </xf>
    <xf numFmtId="164" fontId="31" fillId="31" borderId="81" xfId="9" applyFont="1" applyFill="1" applyBorder="1" applyProtection="1">
      <protection locked="0"/>
    </xf>
    <xf numFmtId="0" fontId="29" fillId="30" borderId="0" xfId="8" applyFont="1" applyFill="1" applyBorder="1" applyAlignment="1">
      <alignment horizontal="center" vertical="center" wrapText="1"/>
      <protection locked="0"/>
    </xf>
    <xf numFmtId="0" fontId="33" fillId="29" borderId="44" xfId="4" applyFont="1" applyFill="1" applyBorder="1"/>
    <xf numFmtId="0" fontId="3" fillId="29" borderId="44" xfId="5" applyFill="1" applyBorder="1">
      <protection locked="0"/>
    </xf>
    <xf numFmtId="164" fontId="3" fillId="12" borderId="0" xfId="5" applyNumberFormat="1" applyFill="1">
      <protection locked="0"/>
    </xf>
    <xf numFmtId="10" fontId="0" fillId="12" borderId="0" xfId="10" applyNumberFormat="1" applyFont="1" applyFill="1" applyProtection="1">
      <protection locked="0"/>
    </xf>
    <xf numFmtId="0" fontId="3" fillId="30" borderId="84" xfId="5" applyFill="1" applyBorder="1">
      <protection locked="0"/>
    </xf>
    <xf numFmtId="0" fontId="3" fillId="30" borderId="85" xfId="5" applyFill="1" applyBorder="1">
      <protection locked="0"/>
    </xf>
    <xf numFmtId="0" fontId="33" fillId="30" borderId="84" xfId="4" applyFont="1" applyFill="1" applyBorder="1"/>
    <xf numFmtId="0" fontId="33" fillId="30" borderId="86" xfId="4" applyFont="1" applyFill="1" applyBorder="1"/>
    <xf numFmtId="0" fontId="33" fillId="30" borderId="85" xfId="4" applyFont="1" applyFill="1" applyBorder="1"/>
    <xf numFmtId="0" fontId="23" fillId="12" borderId="0" xfId="5" applyFont="1" applyFill="1">
      <protection locked="0"/>
    </xf>
    <xf numFmtId="9" fontId="3" fillId="12" borderId="0" xfId="5" applyNumberFormat="1" applyFill="1">
      <protection locked="0"/>
    </xf>
    <xf numFmtId="9" fontId="0" fillId="12" borderId="0" xfId="10" applyNumberFormat="1" applyFont="1" applyFill="1" applyProtection="1">
      <protection locked="0"/>
    </xf>
    <xf numFmtId="0" fontId="34" fillId="12" borderId="87" xfId="1" applyFont="1" applyFill="1" applyBorder="1" applyProtection="1">
      <protection locked="0"/>
    </xf>
    <xf numFmtId="0" fontId="1" fillId="12" borderId="88" xfId="1" applyFill="1" applyBorder="1" applyProtection="1">
      <protection locked="0"/>
    </xf>
    <xf numFmtId="0" fontId="3" fillId="12" borderId="27" xfId="5" applyFill="1" applyBorder="1">
      <protection locked="0"/>
    </xf>
    <xf numFmtId="168" fontId="0" fillId="12" borderId="27" xfId="9" applyNumberFormat="1" applyFont="1" applyFill="1" applyBorder="1" applyProtection="1">
      <protection locked="0"/>
    </xf>
    <xf numFmtId="168" fontId="0" fillId="12" borderId="28" xfId="9" applyNumberFormat="1" applyFont="1" applyFill="1" applyBorder="1" applyProtection="1">
      <protection locked="0"/>
    </xf>
    <xf numFmtId="0" fontId="3" fillId="12" borderId="29" xfId="5" applyFill="1" applyBorder="1">
      <protection locked="0"/>
    </xf>
    <xf numFmtId="0" fontId="3" fillId="12" borderId="0" xfId="5" applyFill="1" applyBorder="1">
      <protection locked="0"/>
    </xf>
    <xf numFmtId="168" fontId="0" fillId="12" borderId="0" xfId="9" applyNumberFormat="1" applyFont="1" applyFill="1" applyBorder="1" applyProtection="1">
      <protection locked="0"/>
    </xf>
    <xf numFmtId="168" fontId="0" fillId="32" borderId="0" xfId="9" applyNumberFormat="1" applyFont="1" applyFill="1" applyBorder="1" applyProtection="1">
      <protection locked="0"/>
    </xf>
    <xf numFmtId="168" fontId="0" fillId="12" borderId="30" xfId="9" applyNumberFormat="1" applyFont="1" applyFill="1" applyBorder="1" applyProtection="1">
      <protection locked="0"/>
    </xf>
    <xf numFmtId="0" fontId="3" fillId="12" borderId="89" xfId="5" applyFill="1" applyBorder="1">
      <protection locked="0"/>
    </xf>
    <xf numFmtId="0" fontId="3" fillId="12" borderId="90" xfId="5" applyFill="1" applyBorder="1">
      <protection locked="0"/>
    </xf>
    <xf numFmtId="168" fontId="0" fillId="12" borderId="90" xfId="9" applyNumberFormat="1" applyFont="1" applyFill="1" applyBorder="1" applyProtection="1">
      <protection locked="0"/>
    </xf>
    <xf numFmtId="168" fontId="0" fillId="12" borderId="91" xfId="9" applyNumberFormat="1" applyFont="1" applyFill="1" applyBorder="1" applyProtection="1">
      <protection locked="0"/>
    </xf>
    <xf numFmtId="0" fontId="33" fillId="12" borderId="0" xfId="5" applyFont="1" applyFill="1" applyAlignment="1" applyProtection="1">
      <alignment vertical="center" wrapText="1"/>
    </xf>
    <xf numFmtId="0" fontId="2" fillId="4" borderId="0" xfId="5" applyFont="1" applyFill="1" applyAlignment="1" applyProtection="1">
      <alignment vertical="center"/>
    </xf>
    <xf numFmtId="0" fontId="35" fillId="4" borderId="0" xfId="5" applyFont="1" applyFill="1" applyProtection="1"/>
    <xf numFmtId="0" fontId="33" fillId="27" borderId="26" xfId="5" applyFont="1" applyFill="1" applyBorder="1" applyAlignment="1" applyProtection="1">
      <alignment vertical="center" wrapText="1"/>
    </xf>
    <xf numFmtId="0" fontId="33" fillId="27" borderId="27" xfId="5" applyFont="1" applyFill="1" applyBorder="1" applyAlignment="1" applyProtection="1">
      <alignment vertical="center" wrapText="1"/>
    </xf>
    <xf numFmtId="0" fontId="3" fillId="27" borderId="27" xfId="5" applyFill="1" applyBorder="1">
      <protection locked="0"/>
    </xf>
    <xf numFmtId="0" fontId="3" fillId="27" borderId="28" xfId="5" applyFill="1" applyBorder="1">
      <protection locked="0"/>
    </xf>
    <xf numFmtId="0" fontId="16" fillId="12" borderId="0" xfId="5" applyFont="1" applyFill="1" applyProtection="1"/>
    <xf numFmtId="0" fontId="33" fillId="12" borderId="0" xfId="5" applyFont="1" applyFill="1" applyProtection="1"/>
    <xf numFmtId="0" fontId="33" fillId="27" borderId="29" xfId="5" applyFont="1" applyFill="1" applyBorder="1" applyAlignment="1" applyProtection="1">
      <alignment vertical="center" wrapText="1"/>
    </xf>
    <xf numFmtId="0" fontId="33" fillId="27" borderId="0" xfId="5" applyFont="1" applyFill="1" applyBorder="1" applyAlignment="1" applyProtection="1">
      <alignment vertical="center" wrapText="1"/>
    </xf>
    <xf numFmtId="0" fontId="3" fillId="27" borderId="0" xfId="5" applyFill="1" applyBorder="1">
      <protection locked="0"/>
    </xf>
    <xf numFmtId="0" fontId="3" fillId="27" borderId="30" xfId="5" applyFill="1" applyBorder="1">
      <protection locked="0"/>
    </xf>
    <xf numFmtId="0" fontId="36" fillId="12" borderId="0" xfId="5" applyFont="1" applyFill="1">
      <protection locked="0"/>
    </xf>
    <xf numFmtId="0" fontId="37" fillId="12" borderId="0" xfId="5" applyFont="1" applyFill="1" applyProtection="1"/>
    <xf numFmtId="0" fontId="38" fillId="12" borderId="0" xfId="5" applyFont="1" applyFill="1" applyProtection="1"/>
    <xf numFmtId="0" fontId="3" fillId="27" borderId="29" xfId="5" applyFill="1" applyBorder="1">
      <protection locked="0"/>
    </xf>
    <xf numFmtId="0" fontId="33" fillId="27" borderId="0" xfId="5" applyFont="1" applyFill="1" applyBorder="1" applyProtection="1"/>
    <xf numFmtId="0" fontId="39" fillId="27" borderId="0" xfId="5" applyFont="1" applyFill="1" applyBorder="1" applyProtection="1"/>
    <xf numFmtId="0" fontId="16" fillId="27" borderId="0" xfId="5" applyFont="1" applyFill="1" applyBorder="1" applyAlignment="1" applyProtection="1">
      <alignment vertical="center" wrapText="1"/>
    </xf>
    <xf numFmtId="0" fontId="33" fillId="27" borderId="26" xfId="5" applyFont="1" applyFill="1" applyBorder="1" applyProtection="1"/>
    <xf numFmtId="0" fontId="33" fillId="27" borderId="29" xfId="5" applyFont="1" applyFill="1" applyBorder="1" applyAlignment="1" applyProtection="1">
      <alignment horizontal="center"/>
    </xf>
    <xf numFmtId="0" fontId="14" fillId="27" borderId="94" xfId="5" applyFont="1" applyFill="1" applyBorder="1" applyAlignment="1" applyProtection="1">
      <alignment horizontal="center"/>
    </xf>
    <xf numFmtId="0" fontId="14" fillId="27" borderId="0" xfId="5" applyFont="1" applyFill="1" applyBorder="1" applyAlignment="1" applyProtection="1">
      <alignment horizontal="center"/>
    </xf>
    <xf numFmtId="0" fontId="14" fillId="27" borderId="30" xfId="5" applyFont="1" applyFill="1" applyBorder="1" applyAlignment="1" applyProtection="1">
      <alignment horizontal="center"/>
    </xf>
    <xf numFmtId="0" fontId="40" fillId="27" borderId="29" xfId="5" applyFont="1" applyFill="1" applyBorder="1" applyAlignment="1" applyProtection="1">
      <alignment horizontal="center" vertical="center"/>
    </xf>
    <xf numFmtId="1" fontId="14" fillId="27" borderId="94" xfId="5" applyNumberFormat="1" applyFont="1" applyFill="1" applyBorder="1" applyAlignment="1" applyProtection="1">
      <alignment horizontal="center"/>
    </xf>
    <xf numFmtId="1" fontId="14" fillId="27" borderId="0" xfId="5" applyNumberFormat="1" applyFont="1" applyFill="1" applyBorder="1" applyAlignment="1" applyProtection="1">
      <alignment horizontal="center"/>
    </xf>
    <xf numFmtId="1" fontId="14" fillId="27" borderId="30" xfId="5" applyNumberFormat="1" applyFont="1" applyFill="1" applyBorder="1" applyAlignment="1" applyProtection="1">
      <alignment horizontal="center"/>
    </xf>
    <xf numFmtId="1" fontId="14" fillId="27" borderId="95" xfId="5" applyNumberFormat="1" applyFont="1" applyFill="1" applyBorder="1" applyAlignment="1" applyProtection="1">
      <alignment horizontal="center"/>
    </xf>
    <xf numFmtId="1" fontId="14" fillId="27" borderId="90" xfId="5" applyNumberFormat="1" applyFont="1" applyFill="1" applyBorder="1" applyAlignment="1" applyProtection="1">
      <alignment horizontal="center"/>
    </xf>
    <xf numFmtId="1" fontId="14" fillId="27" borderId="91" xfId="5" applyNumberFormat="1" applyFont="1" applyFill="1" applyBorder="1" applyAlignment="1" applyProtection="1">
      <alignment horizontal="center"/>
    </xf>
    <xf numFmtId="0" fontId="33" fillId="27" borderId="29" xfId="5" applyFont="1" applyFill="1" applyBorder="1" applyProtection="1"/>
    <xf numFmtId="0" fontId="14" fillId="12" borderId="0" xfId="5" applyFont="1" applyFill="1" applyProtection="1"/>
    <xf numFmtId="0" fontId="33" fillId="27" borderId="89" xfId="5" applyFont="1" applyFill="1" applyBorder="1" applyProtection="1"/>
    <xf numFmtId="0" fontId="33" fillId="27" borderId="90" xfId="5" applyFont="1" applyFill="1" applyBorder="1" applyProtection="1"/>
    <xf numFmtId="0" fontId="3" fillId="27" borderId="90" xfId="5" applyFill="1" applyBorder="1">
      <protection locked="0"/>
    </xf>
    <xf numFmtId="0" fontId="3" fillId="27" borderId="91" xfId="5" applyFill="1" applyBorder="1">
      <protection locked="0"/>
    </xf>
    <xf numFmtId="0" fontId="33" fillId="33" borderId="0" xfId="5" applyFont="1" applyFill="1" applyProtection="1"/>
    <xf numFmtId="0" fontId="14" fillId="33" borderId="0" xfId="5" applyFont="1" applyFill="1" applyProtection="1"/>
    <xf numFmtId="0" fontId="33" fillId="29" borderId="26" xfId="5" applyFont="1" applyFill="1" applyBorder="1" applyProtection="1"/>
    <xf numFmtId="0" fontId="33" fillId="33" borderId="27" xfId="5" applyFont="1" applyFill="1" applyBorder="1" applyProtection="1"/>
    <xf numFmtId="0" fontId="33" fillId="33" borderId="28" xfId="5" applyFont="1" applyFill="1" applyBorder="1" applyProtection="1"/>
    <xf numFmtId="0" fontId="42" fillId="29" borderId="29" xfId="5" applyFont="1" applyFill="1" applyBorder="1" applyAlignment="1" applyProtection="1">
      <alignment horizontal="center"/>
    </xf>
    <xf numFmtId="0" fontId="14" fillId="12" borderId="94" xfId="5" applyFont="1" applyFill="1" applyBorder="1" applyAlignment="1" applyProtection="1">
      <alignment horizontal="center"/>
    </xf>
    <xf numFmtId="0" fontId="14" fillId="12" borderId="0" xfId="5" applyFont="1" applyFill="1" applyBorder="1" applyAlignment="1" applyProtection="1">
      <alignment horizontal="center"/>
    </xf>
    <xf numFmtId="0" fontId="14" fillId="12" borderId="30" xfId="5" applyFont="1" applyFill="1" applyBorder="1" applyAlignment="1" applyProtection="1">
      <alignment horizontal="center"/>
    </xf>
    <xf numFmtId="0" fontId="3" fillId="33" borderId="0" xfId="5" applyFill="1" applyBorder="1">
      <protection locked="0"/>
    </xf>
    <xf numFmtId="0" fontId="33" fillId="33" borderId="0" xfId="5" applyFont="1" applyFill="1" applyBorder="1" applyProtection="1"/>
    <xf numFmtId="0" fontId="33" fillId="33" borderId="30" xfId="5" applyFont="1" applyFill="1" applyBorder="1" applyProtection="1"/>
    <xf numFmtId="0" fontId="40" fillId="29" borderId="29" xfId="5" applyFont="1" applyFill="1" applyBorder="1" applyAlignment="1" applyProtection="1">
      <alignment horizontal="center" vertical="center"/>
    </xf>
    <xf numFmtId="1" fontId="14" fillId="12" borderId="94" xfId="5" applyNumberFormat="1" applyFont="1" applyFill="1" applyBorder="1" applyAlignment="1" applyProtection="1">
      <alignment horizontal="center"/>
    </xf>
    <xf numFmtId="0" fontId="14" fillId="12" borderId="29" xfId="5" applyFont="1" applyFill="1" applyBorder="1" applyProtection="1"/>
    <xf numFmtId="1" fontId="14" fillId="12" borderId="0" xfId="5" applyNumberFormat="1" applyFont="1" applyFill="1" applyBorder="1" applyAlignment="1" applyProtection="1">
      <alignment horizontal="center"/>
    </xf>
    <xf numFmtId="1" fontId="14" fillId="32" borderId="30" xfId="5" applyNumberFormat="1" applyFont="1" applyFill="1" applyBorder="1" applyAlignment="1" applyProtection="1">
      <alignment horizontal="center"/>
    </xf>
    <xf numFmtId="0" fontId="33" fillId="12" borderId="26" xfId="5" applyFont="1" applyFill="1" applyBorder="1" applyProtection="1"/>
    <xf numFmtId="0" fontId="3" fillId="12" borderId="27" xfId="5" applyFill="1" applyBorder="1" applyAlignment="1">
      <alignment horizontal="right"/>
      <protection locked="0"/>
    </xf>
    <xf numFmtId="0" fontId="3" fillId="12" borderId="28" xfId="5" applyFill="1" applyBorder="1" applyAlignment="1">
      <alignment horizontal="right"/>
      <protection locked="0"/>
    </xf>
    <xf numFmtId="1" fontId="14" fillId="30" borderId="94" xfId="5" applyNumberFormat="1" applyFont="1" applyFill="1" applyBorder="1" applyAlignment="1" applyProtection="1">
      <alignment horizontal="center"/>
    </xf>
    <xf numFmtId="1" fontId="14" fillId="30" borderId="0" xfId="5" applyNumberFormat="1" applyFont="1" applyFill="1" applyBorder="1" applyAlignment="1" applyProtection="1">
      <alignment horizontal="center"/>
    </xf>
    <xf numFmtId="1" fontId="14" fillId="30" borderId="30" xfId="5" applyNumberFormat="1" applyFont="1" applyFill="1" applyBorder="1" applyAlignment="1" applyProtection="1">
      <alignment horizontal="center"/>
    </xf>
    <xf numFmtId="164" fontId="0" fillId="30" borderId="29" xfId="9" applyFont="1" applyFill="1" applyBorder="1" applyProtection="1">
      <protection locked="0"/>
    </xf>
    <xf numFmtId="164" fontId="0" fillId="30" borderId="0" xfId="9" applyFont="1" applyFill="1" applyBorder="1" applyProtection="1">
      <protection locked="0"/>
    </xf>
    <xf numFmtId="164" fontId="0" fillId="30" borderId="30" xfId="9" applyFont="1" applyFill="1" applyBorder="1" applyProtection="1">
      <protection locked="0"/>
    </xf>
    <xf numFmtId="1" fontId="14" fillId="29" borderId="94" xfId="5" applyNumberFormat="1" applyFont="1" applyFill="1" applyBorder="1" applyAlignment="1" applyProtection="1">
      <alignment horizontal="center"/>
    </xf>
    <xf numFmtId="1" fontId="14" fillId="29" borderId="0" xfId="5" applyNumberFormat="1" applyFont="1" applyFill="1" applyBorder="1" applyAlignment="1" applyProtection="1">
      <alignment horizontal="center"/>
    </xf>
    <xf numFmtId="1" fontId="14" fillId="29" borderId="30" xfId="5" applyNumberFormat="1" applyFont="1" applyFill="1" applyBorder="1" applyAlignment="1" applyProtection="1">
      <alignment horizontal="center"/>
    </xf>
    <xf numFmtId="164" fontId="0" fillId="29" borderId="29" xfId="9" applyFont="1" applyFill="1" applyBorder="1" applyProtection="1">
      <protection locked="0"/>
    </xf>
    <xf numFmtId="164" fontId="0" fillId="29" borderId="0" xfId="9" applyFont="1" applyFill="1" applyBorder="1" applyProtection="1">
      <protection locked="0"/>
    </xf>
    <xf numFmtId="164" fontId="0" fillId="29" borderId="30" xfId="9" applyFont="1" applyFill="1" applyBorder="1" applyProtection="1">
      <protection locked="0"/>
    </xf>
    <xf numFmtId="0" fontId="14" fillId="12" borderId="89" xfId="5" applyFont="1" applyFill="1" applyBorder="1" applyProtection="1"/>
    <xf numFmtId="1" fontId="14" fillId="29" borderId="95" xfId="5" applyNumberFormat="1" applyFont="1" applyFill="1" applyBorder="1" applyAlignment="1" applyProtection="1">
      <alignment horizontal="center"/>
    </xf>
    <xf numFmtId="1" fontId="14" fillId="29" borderId="90" xfId="5" applyNumberFormat="1" applyFont="1" applyFill="1" applyBorder="1" applyAlignment="1" applyProtection="1">
      <alignment horizontal="center"/>
    </xf>
    <xf numFmtId="1" fontId="14" fillId="29" borderId="91" xfId="5" applyNumberFormat="1" applyFont="1" applyFill="1" applyBorder="1" applyAlignment="1" applyProtection="1">
      <alignment horizontal="center"/>
    </xf>
    <xf numFmtId="0" fontId="16" fillId="33" borderId="29" xfId="5" applyFont="1" applyFill="1" applyBorder="1" applyProtection="1"/>
    <xf numFmtId="164" fontId="0" fillId="12" borderId="29" xfId="9" applyFont="1" applyFill="1" applyBorder="1" applyProtection="1">
      <protection locked="0"/>
    </xf>
    <xf numFmtId="164" fontId="0" fillId="12" borderId="0" xfId="9" applyFont="1" applyFill="1" applyBorder="1" applyProtection="1">
      <protection locked="0"/>
    </xf>
    <xf numFmtId="164" fontId="0" fillId="32" borderId="0" xfId="9" applyFont="1" applyFill="1" applyBorder="1" applyProtection="1">
      <protection locked="0"/>
    </xf>
    <xf numFmtId="164" fontId="0" fillId="12" borderId="30" xfId="9" applyFont="1" applyFill="1" applyBorder="1" applyProtection="1">
      <protection locked="0"/>
    </xf>
    <xf numFmtId="0" fontId="33" fillId="33" borderId="89" xfId="5" applyFont="1" applyFill="1" applyBorder="1" applyProtection="1"/>
    <xf numFmtId="0" fontId="33" fillId="33" borderId="90" xfId="5" applyFont="1" applyFill="1" applyBorder="1" applyProtection="1"/>
    <xf numFmtId="0" fontId="3" fillId="33" borderId="90" xfId="5" applyFill="1" applyBorder="1">
      <protection locked="0"/>
    </xf>
    <xf numFmtId="164" fontId="0" fillId="12" borderId="89" xfId="9" applyFont="1" applyFill="1" applyBorder="1" applyProtection="1">
      <protection locked="0"/>
    </xf>
    <xf numFmtId="164" fontId="0" fillId="12" borderId="90" xfId="9" applyFont="1" applyFill="1" applyBorder="1" applyProtection="1">
      <protection locked="0"/>
    </xf>
    <xf numFmtId="164" fontId="0" fillId="12" borderId="91" xfId="9" applyFont="1" applyFill="1" applyBorder="1" applyProtection="1">
      <protection locked="0"/>
    </xf>
    <xf numFmtId="0" fontId="3" fillId="33" borderId="0" xfId="5" applyFill="1">
      <protection locked="0"/>
    </xf>
    <xf numFmtId="0" fontId="29" fillId="31" borderId="80" xfId="8" applyFont="1" applyFill="1" applyBorder="1" applyAlignment="1">
      <alignment vertical="center" wrapText="1"/>
      <protection locked="0"/>
    </xf>
    <xf numFmtId="0" fontId="29" fillId="31" borderId="80" xfId="8" applyFont="1" applyFill="1" applyBorder="1" applyAlignment="1">
      <alignment horizontal="left" vertical="center" wrapText="1"/>
      <protection locked="0"/>
    </xf>
    <xf numFmtId="164" fontId="31" fillId="28" borderId="81" xfId="12" applyFont="1" applyFill="1" applyBorder="1" applyProtection="1">
      <protection locked="0"/>
    </xf>
    <xf numFmtId="49" fontId="29" fillId="27" borderId="0" xfId="8" applyNumberFormat="1" applyFont="1" applyFill="1" applyBorder="1" applyAlignment="1">
      <alignment horizontal="left" vertical="center" wrapText="1"/>
      <protection locked="0"/>
    </xf>
    <xf numFmtId="10" fontId="0" fillId="12" borderId="0" xfId="13" applyNumberFormat="1" applyFont="1" applyFill="1" applyProtection="1">
      <protection locked="0"/>
    </xf>
    <xf numFmtId="0" fontId="23" fillId="35" borderId="84" xfId="5" applyFont="1" applyFill="1" applyBorder="1">
      <protection locked="0"/>
    </xf>
    <xf numFmtId="0" fontId="33" fillId="35" borderId="86" xfId="4" applyFont="1" applyFill="1" applyBorder="1"/>
    <xf numFmtId="0" fontId="33" fillId="35" borderId="85" xfId="4" applyFont="1" applyFill="1" applyBorder="1"/>
    <xf numFmtId="0" fontId="3" fillId="29" borderId="29" xfId="5" applyFill="1" applyBorder="1">
      <protection locked="0"/>
    </xf>
    <xf numFmtId="164" fontId="0" fillId="29" borderId="0" xfId="12" applyFont="1" applyFill="1" applyBorder="1" applyProtection="1">
      <protection locked="0"/>
    </xf>
    <xf numFmtId="164" fontId="3" fillId="29" borderId="0" xfId="5" applyNumberFormat="1" applyFill="1" applyBorder="1">
      <protection locked="0"/>
    </xf>
    <xf numFmtId="10" fontId="0" fillId="29" borderId="30" xfId="13" applyNumberFormat="1" applyFont="1" applyFill="1" applyBorder="1" applyProtection="1">
      <protection locked="0"/>
    </xf>
    <xf numFmtId="0" fontId="3" fillId="29" borderId="89" xfId="5" applyFill="1" applyBorder="1">
      <protection locked="0"/>
    </xf>
    <xf numFmtId="164" fontId="0" fillId="29" borderId="90" xfId="12" applyFont="1" applyFill="1" applyBorder="1" applyProtection="1">
      <protection locked="0"/>
    </xf>
    <xf numFmtId="164" fontId="3" fillId="29" borderId="90" xfId="5" applyNumberFormat="1" applyFill="1" applyBorder="1">
      <protection locked="0"/>
    </xf>
    <xf numFmtId="10" fontId="0" fillId="29" borderId="91" xfId="13" applyNumberFormat="1" applyFont="1" applyFill="1" applyBorder="1" applyProtection="1">
      <protection locked="0"/>
    </xf>
    <xf numFmtId="0" fontId="33" fillId="31" borderId="26" xfId="5" applyFont="1" applyFill="1" applyBorder="1" applyProtection="1"/>
    <xf numFmtId="0" fontId="33" fillId="31" borderId="29" xfId="5" applyFont="1" applyFill="1" applyBorder="1" applyAlignment="1" applyProtection="1">
      <alignment horizontal="center"/>
    </xf>
    <xf numFmtId="0" fontId="14" fillId="30" borderId="94" xfId="5" applyFont="1" applyFill="1" applyBorder="1" applyAlignment="1" applyProtection="1">
      <alignment horizontal="center"/>
    </xf>
    <xf numFmtId="0" fontId="14" fillId="30" borderId="0" xfId="5" applyFont="1" applyFill="1" applyBorder="1" applyAlignment="1" applyProtection="1">
      <alignment horizontal="center"/>
    </xf>
    <xf numFmtId="0" fontId="14" fillId="30" borderId="30" xfId="5" applyFont="1" applyFill="1" applyBorder="1" applyAlignment="1" applyProtection="1">
      <alignment horizontal="center"/>
    </xf>
    <xf numFmtId="0" fontId="33" fillId="31" borderId="29" xfId="5" applyFont="1" applyFill="1" applyBorder="1" applyAlignment="1" applyProtection="1">
      <alignment horizontal="center" vertical="center"/>
    </xf>
    <xf numFmtId="0" fontId="14" fillId="30" borderId="29" xfId="5" applyFont="1" applyFill="1" applyBorder="1" applyProtection="1"/>
    <xf numFmtId="0" fontId="14" fillId="30" borderId="89" xfId="5" applyFont="1" applyFill="1" applyBorder="1" applyProtection="1"/>
    <xf numFmtId="0" fontId="29" fillId="27" borderId="80" xfId="8" applyFont="1" applyFill="1" applyBorder="1" applyAlignment="1">
      <alignment vertical="center" wrapText="1"/>
      <protection locked="0"/>
    </xf>
    <xf numFmtId="167" fontId="0" fillId="12" borderId="0" xfId="13" applyNumberFormat="1" applyFont="1" applyFill="1" applyProtection="1">
      <protection locked="0"/>
    </xf>
    <xf numFmtId="164" fontId="31" fillId="29" borderId="81" xfId="9" applyFont="1" applyFill="1" applyBorder="1" applyProtection="1">
      <protection locked="0"/>
    </xf>
    <xf numFmtId="10" fontId="0" fillId="29" borderId="30" xfId="10" applyNumberFormat="1" applyFont="1" applyFill="1" applyBorder="1" applyProtection="1">
      <protection locked="0"/>
    </xf>
    <xf numFmtId="164" fontId="0" fillId="29" borderId="90" xfId="9" applyFont="1" applyFill="1" applyBorder="1" applyProtection="1">
      <protection locked="0"/>
    </xf>
    <xf numFmtId="10" fontId="0" fillId="29" borderId="91" xfId="10" applyNumberFormat="1" applyFont="1" applyFill="1" applyBorder="1" applyProtection="1">
      <protection locked="0"/>
    </xf>
    <xf numFmtId="0" fontId="23" fillId="25" borderId="77" xfId="15" applyFill="1" applyBorder="1">
      <protection locked="0"/>
    </xf>
    <xf numFmtId="0" fontId="23" fillId="12" borderId="0" xfId="15" applyFill="1">
      <protection locked="0"/>
    </xf>
    <xf numFmtId="0" fontId="31" fillId="0" borderId="79" xfId="15" applyFont="1" applyBorder="1">
      <protection locked="0"/>
    </xf>
    <xf numFmtId="0" fontId="23" fillId="0" borderId="82" xfId="15" applyBorder="1">
      <protection locked="0"/>
    </xf>
    <xf numFmtId="0" fontId="23" fillId="12" borderId="0" xfId="15" applyFill="1">
      <protection locked="0"/>
    </xf>
    <xf numFmtId="0" fontId="23" fillId="12" borderId="0" xfId="15" applyFill="1" applyAlignment="1">
      <alignment vertical="center"/>
      <protection locked="0"/>
    </xf>
    <xf numFmtId="0" fontId="29" fillId="30" borderId="0" xfId="8" applyFont="1" applyFill="1" applyBorder="1" applyAlignment="1">
      <alignment horizontal="center" vertical="center" wrapText="1"/>
      <protection locked="0"/>
    </xf>
    <xf numFmtId="0" fontId="3" fillId="12" borderId="0" xfId="5" applyFill="1">
      <protection locked="0"/>
    </xf>
    <xf numFmtId="49" fontId="29" fillId="27" borderId="0" xfId="8" applyNumberFormat="1" applyFont="1" applyFill="1" applyBorder="1" applyAlignment="1">
      <alignment horizontal="left" vertical="center" wrapText="1"/>
      <protection locked="0"/>
    </xf>
    <xf numFmtId="0" fontId="3" fillId="29" borderId="0" xfId="5" applyFill="1">
      <protection locked="0"/>
    </xf>
    <xf numFmtId="0" fontId="29" fillId="31" borderId="0" xfId="8" applyFont="1" applyFill="1" applyBorder="1" applyAlignment="1">
      <alignment horizontal="center" vertical="center" wrapText="1"/>
      <protection locked="0"/>
    </xf>
    <xf numFmtId="0" fontId="43" fillId="37" borderId="27" xfId="0" applyFont="1" applyFill="1" applyBorder="1" applyAlignment="1">
      <alignment horizontal="center" vertical="center"/>
    </xf>
    <xf numFmtId="0" fontId="31" fillId="37" borderId="0" xfId="0" applyFont="1" applyFill="1" applyBorder="1" applyAlignment="1">
      <alignment horizontal="left" vertical="center" wrapText="1"/>
    </xf>
    <xf numFmtId="0" fontId="31" fillId="37" borderId="32" xfId="0" applyFont="1" applyFill="1" applyBorder="1" applyAlignment="1">
      <alignment vertical="center" wrapText="1"/>
    </xf>
    <xf numFmtId="0" fontId="8" fillId="37" borderId="56" xfId="5" applyFont="1" applyFill="1" applyBorder="1" applyAlignment="1" applyProtection="1">
      <alignment vertical="center"/>
    </xf>
    <xf numFmtId="0" fontId="8" fillId="37" borderId="44" xfId="5" applyFont="1" applyFill="1" applyBorder="1" applyAlignment="1" applyProtection="1">
      <alignment vertical="center"/>
    </xf>
    <xf numFmtId="0" fontId="8" fillId="37" borderId="36" xfId="5" applyFont="1" applyFill="1" applyBorder="1" applyProtection="1"/>
    <xf numFmtId="166" fontId="9" fillId="37" borderId="36" xfId="5" applyNumberFormat="1" applyFont="1" applyFill="1" applyBorder="1" applyAlignment="1" applyProtection="1">
      <alignment horizontal="center" vertical="center"/>
    </xf>
    <xf numFmtId="166" fontId="9" fillId="37" borderId="44" xfId="5" applyNumberFormat="1" applyFont="1" applyFill="1" applyBorder="1" applyAlignment="1" applyProtection="1">
      <alignment horizontal="center" vertical="center"/>
    </xf>
    <xf numFmtId="166" fontId="9" fillId="37" borderId="45" xfId="5" applyNumberFormat="1" applyFont="1" applyFill="1" applyBorder="1" applyAlignment="1" applyProtection="1">
      <alignment horizontal="center" vertical="center"/>
    </xf>
    <xf numFmtId="166" fontId="5" fillId="12" borderId="49" xfId="5" applyNumberFormat="1" applyFont="1" applyFill="1" applyBorder="1" applyAlignment="1" applyProtection="1">
      <alignment horizontal="center" vertical="center"/>
    </xf>
    <xf numFmtId="166" fontId="5" fillId="12" borderId="33" xfId="5" applyNumberFormat="1" applyFont="1" applyFill="1" applyBorder="1" applyAlignment="1" applyProtection="1">
      <alignment horizontal="center" vertical="center"/>
    </xf>
    <xf numFmtId="166" fontId="18" fillId="12" borderId="29" xfId="5" applyNumberFormat="1" applyFont="1" applyFill="1" applyBorder="1" applyProtection="1"/>
    <xf numFmtId="166" fontId="5" fillId="12" borderId="7" xfId="5" applyNumberFormat="1" applyFont="1" applyFill="1" applyBorder="1" applyProtection="1"/>
    <xf numFmtId="166" fontId="5" fillId="12" borderId="39" xfId="5" applyNumberFormat="1" applyFont="1" applyFill="1" applyBorder="1" applyAlignment="1" applyProtection="1">
      <alignment horizontal="left" indent="2"/>
    </xf>
    <xf numFmtId="0" fontId="8" fillId="12" borderId="29" xfId="5" applyFont="1" applyFill="1" applyBorder="1" applyAlignment="1" applyProtection="1">
      <alignment vertical="center"/>
    </xf>
    <xf numFmtId="0" fontId="8" fillId="37" borderId="36" xfId="5" applyFont="1" applyFill="1" applyBorder="1" applyAlignment="1" applyProtection="1">
      <alignment vertical="center" wrapText="1"/>
    </xf>
    <xf numFmtId="166" fontId="8" fillId="37" borderId="36" xfId="5" applyNumberFormat="1" applyFont="1" applyFill="1" applyBorder="1" applyAlignment="1" applyProtection="1">
      <alignment horizontal="center" vertical="center"/>
    </xf>
    <xf numFmtId="166" fontId="8" fillId="37" borderId="44" xfId="5" applyNumberFormat="1" applyFont="1" applyFill="1" applyBorder="1" applyAlignment="1" applyProtection="1">
      <alignment horizontal="center" vertical="center"/>
    </xf>
    <xf numFmtId="166" fontId="8" fillId="37" borderId="45" xfId="5" applyNumberFormat="1" applyFont="1" applyFill="1" applyBorder="1" applyAlignment="1" applyProtection="1">
      <alignment horizontal="center" vertical="center"/>
    </xf>
    <xf numFmtId="0" fontId="5" fillId="12" borderId="29" xfId="5" applyFont="1" applyFill="1" applyBorder="1" applyProtection="1"/>
    <xf numFmtId="0" fontId="5" fillId="12" borderId="39" xfId="5" quotePrefix="1" applyFont="1" applyFill="1" applyBorder="1" applyAlignment="1" applyProtection="1">
      <alignment horizontal="left" indent="2"/>
    </xf>
    <xf numFmtId="0" fontId="18" fillId="12" borderId="29" xfId="5" applyFont="1" applyFill="1" applyBorder="1" applyAlignment="1" applyProtection="1">
      <alignment horizontal="left" indent="1"/>
    </xf>
    <xf numFmtId="0" fontId="5" fillId="12" borderId="39" xfId="5" quotePrefix="1" applyFont="1" applyFill="1" applyBorder="1" applyAlignment="1" applyProtection="1">
      <alignment horizontal="left"/>
    </xf>
    <xf numFmtId="0" fontId="5" fillId="12" borderId="39" xfId="5" applyFont="1" applyFill="1" applyBorder="1" applyAlignment="1" applyProtection="1">
      <alignment horizontal="left"/>
    </xf>
    <xf numFmtId="0" fontId="18" fillId="37" borderId="35" xfId="5" applyFont="1" applyFill="1" applyBorder="1" applyAlignment="1" applyProtection="1">
      <alignment vertical="center"/>
    </xf>
    <xf numFmtId="0" fontId="18" fillId="37" borderId="36" xfId="5" applyFont="1" applyFill="1" applyBorder="1" applyAlignment="1" applyProtection="1">
      <alignment horizontal="left"/>
    </xf>
    <xf numFmtId="0" fontId="5" fillId="37" borderId="36" xfId="5" applyFont="1" applyFill="1" applyBorder="1" applyAlignment="1" applyProtection="1">
      <alignment horizontal="center" vertical="center"/>
    </xf>
    <xf numFmtId="0" fontId="5" fillId="37" borderId="44" xfId="5" applyFont="1" applyFill="1" applyBorder="1" applyAlignment="1" applyProtection="1">
      <alignment horizontal="center" vertical="center"/>
    </xf>
    <xf numFmtId="0" fontId="5" fillId="37" borderId="45" xfId="5" applyFont="1" applyFill="1" applyBorder="1" applyAlignment="1" applyProtection="1">
      <alignment horizontal="center" vertical="center"/>
    </xf>
    <xf numFmtId="0" fontId="5" fillId="12" borderId="29" xfId="5" applyFont="1" applyFill="1" applyBorder="1" applyAlignment="1" applyProtection="1">
      <alignment horizontal="left" indent="1"/>
    </xf>
    <xf numFmtId="166" fontId="5" fillId="12" borderId="39" xfId="5" applyNumberFormat="1" applyFont="1" applyFill="1" applyBorder="1" applyAlignment="1" applyProtection="1">
      <alignment horizontal="center" vertical="center"/>
    </xf>
    <xf numFmtId="166" fontId="5" fillId="12" borderId="45" xfId="5" applyNumberFormat="1" applyFont="1" applyFill="1" applyBorder="1" applyAlignment="1" applyProtection="1">
      <alignment horizontal="center" vertical="center"/>
    </xf>
    <xf numFmtId="0" fontId="5" fillId="37" borderId="40" xfId="5" applyFont="1" applyFill="1" applyBorder="1" applyAlignment="1" applyProtection="1">
      <alignment horizontal="center" vertical="center"/>
    </xf>
    <xf numFmtId="0" fontId="5" fillId="12" borderId="31" xfId="5" applyFont="1" applyFill="1" applyBorder="1" applyAlignment="1" applyProtection="1">
      <alignment horizontal="left" indent="1"/>
    </xf>
    <xf numFmtId="0" fontId="8" fillId="37" borderId="34" xfId="5" applyFont="1" applyFill="1" applyBorder="1" applyAlignment="1" applyProtection="1">
      <alignment horizontal="left" vertical="center"/>
    </xf>
    <xf numFmtId="0" fontId="9" fillId="21" borderId="76" xfId="0" applyFont="1" applyFill="1" applyBorder="1" applyAlignment="1">
      <alignment horizontal="center" vertical="center"/>
    </xf>
    <xf numFmtId="0" fontId="9" fillId="21" borderId="54" xfId="0" applyFont="1" applyFill="1" applyBorder="1" applyAlignment="1">
      <alignment horizontal="center" vertical="center" wrapText="1"/>
    </xf>
    <xf numFmtId="0" fontId="9" fillId="21" borderId="5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 vertical="center"/>
    </xf>
    <xf numFmtId="166" fontId="9" fillId="0" borderId="44" xfId="0" applyNumberFormat="1" applyFont="1" applyFill="1" applyBorder="1" applyAlignment="1">
      <alignment horizontal="center" vertical="center" wrapText="1"/>
    </xf>
    <xf numFmtId="166" fontId="9" fillId="0" borderId="4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9" fillId="38" borderId="35" xfId="0" applyFont="1" applyFill="1" applyBorder="1" applyAlignment="1">
      <alignment horizontal="left" vertical="center" wrapText="1"/>
    </xf>
    <xf numFmtId="166" fontId="9" fillId="38" borderId="44" xfId="0" applyNumberFormat="1" applyFont="1" applyFill="1" applyBorder="1" applyAlignment="1">
      <alignment horizontal="center" vertical="center" wrapText="1"/>
    </xf>
    <xf numFmtId="166" fontId="9" fillId="38" borderId="45" xfId="0" applyNumberFormat="1" applyFont="1" applyFill="1" applyBorder="1" applyAlignment="1">
      <alignment horizontal="center" vertical="center" wrapText="1"/>
    </xf>
    <xf numFmtId="0" fontId="9" fillId="37" borderId="44" xfId="5" applyFont="1" applyFill="1" applyBorder="1" applyAlignment="1" applyProtection="1">
      <alignment horizontal="left" vertical="center"/>
    </xf>
    <xf numFmtId="166" fontId="9" fillId="37" borderId="44" xfId="5" applyNumberFormat="1" applyFont="1" applyFill="1" applyBorder="1" applyAlignment="1" applyProtection="1">
      <alignment horizontal="center" vertical="center" wrapText="1"/>
    </xf>
    <xf numFmtId="166" fontId="9" fillId="37" borderId="45" xfId="5" applyNumberFormat="1" applyFont="1" applyFill="1" applyBorder="1" applyAlignment="1" applyProtection="1">
      <alignment horizontal="center" vertical="center" wrapText="1"/>
    </xf>
    <xf numFmtId="0" fontId="9" fillId="0" borderId="44" xfId="5" applyFont="1" applyFill="1" applyBorder="1" applyAlignment="1" applyProtection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2" fillId="0" borderId="43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166" fontId="9" fillId="0" borderId="34" xfId="6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0" borderId="35" xfId="0" applyFont="1" applyBorder="1" applyAlignment="1">
      <alignment horizontal="left" vertical="center" wrapText="1"/>
    </xf>
    <xf numFmtId="0" fontId="9" fillId="38" borderId="5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37" borderId="44" xfId="5" applyFont="1" applyFill="1" applyBorder="1" applyAlignment="1" applyProtection="1">
      <alignment horizontal="left" vertical="center"/>
    </xf>
    <xf numFmtId="166" fontId="44" fillId="37" borderId="44" xfId="5" applyNumberFormat="1" applyFont="1" applyFill="1" applyBorder="1" applyAlignment="1" applyProtection="1">
      <alignment horizontal="center" vertical="center" wrapText="1"/>
    </xf>
    <xf numFmtId="166" fontId="44" fillId="37" borderId="45" xfId="5" applyNumberFormat="1" applyFont="1" applyFill="1" applyBorder="1" applyAlignment="1" applyProtection="1">
      <alignment horizontal="center" vertical="center" wrapText="1"/>
    </xf>
    <xf numFmtId="0" fontId="9" fillId="0" borderId="34" xfId="6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9" fillId="39" borderId="44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39" borderId="35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6" fontId="8" fillId="37" borderId="44" xfId="5" applyNumberFormat="1" applyFont="1" applyFill="1" applyBorder="1" applyAlignment="1" applyProtection="1">
      <alignment horizontal="center" vertical="center" wrapText="1"/>
    </xf>
    <xf numFmtId="166" fontId="8" fillId="37" borderId="45" xfId="5" applyNumberFormat="1" applyFont="1" applyFill="1" applyBorder="1" applyAlignment="1" applyProtection="1">
      <alignment horizontal="center" vertical="center" wrapText="1"/>
    </xf>
    <xf numFmtId="0" fontId="22" fillId="0" borderId="43" xfId="0" applyFont="1" applyBorder="1" applyAlignment="1">
      <alignment vertical="center" wrapText="1"/>
    </xf>
    <xf numFmtId="166" fontId="9" fillId="24" borderId="44" xfId="0" applyNumberFormat="1" applyFont="1" applyFill="1" applyBorder="1" applyAlignment="1">
      <alignment horizontal="center" vertical="center" wrapText="1"/>
    </xf>
    <xf numFmtId="166" fontId="9" fillId="24" borderId="45" xfId="0" applyNumberFormat="1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/>
    </xf>
    <xf numFmtId="166" fontId="9" fillId="0" borderId="61" xfId="0" applyNumberFormat="1" applyFont="1" applyFill="1" applyBorder="1" applyAlignment="1">
      <alignment horizontal="center" vertical="center" wrapText="1"/>
    </xf>
    <xf numFmtId="166" fontId="9" fillId="0" borderId="63" xfId="0" applyNumberFormat="1" applyFont="1" applyFill="1" applyBorder="1" applyAlignment="1">
      <alignment horizontal="center" vertical="center" wrapText="1"/>
    </xf>
    <xf numFmtId="166" fontId="9" fillId="0" borderId="66" xfId="0" applyNumberFormat="1" applyFont="1" applyFill="1" applyBorder="1" applyAlignment="1">
      <alignment horizontal="center" vertical="center" wrapText="1"/>
    </xf>
    <xf numFmtId="166" fontId="9" fillId="0" borderId="67" xfId="0" applyNumberFormat="1" applyFont="1" applyFill="1" applyBorder="1" applyAlignment="1">
      <alignment horizontal="center" vertical="center" wrapText="1"/>
    </xf>
    <xf numFmtId="166" fontId="9" fillId="37" borderId="44" xfId="5" applyNumberFormat="1" applyFont="1" applyFill="1" applyBorder="1" applyAlignment="1" applyProtection="1">
      <alignment horizontal="left" vertical="center"/>
    </xf>
    <xf numFmtId="166" fontId="9" fillId="38" borderId="61" xfId="0" applyNumberFormat="1" applyFont="1" applyFill="1" applyBorder="1" applyAlignment="1">
      <alignment horizontal="center" vertical="center" wrapText="1"/>
    </xf>
    <xf numFmtId="166" fontId="9" fillId="38" borderId="63" xfId="0" applyNumberFormat="1" applyFont="1" applyFill="1" applyBorder="1" applyAlignment="1">
      <alignment horizontal="center" vertical="center" wrapText="1"/>
    </xf>
    <xf numFmtId="166" fontId="22" fillId="37" borderId="84" xfId="5" applyNumberFormat="1" applyFont="1" applyFill="1" applyBorder="1" applyAlignment="1" applyProtection="1">
      <alignment horizontal="right" vertical="center"/>
    </xf>
    <xf numFmtId="166" fontId="22" fillId="37" borderId="86" xfId="5" applyNumberFormat="1" applyFont="1" applyFill="1" applyBorder="1" applyAlignment="1" applyProtection="1">
      <alignment horizontal="right" vertical="center"/>
    </xf>
    <xf numFmtId="166" fontId="22" fillId="37" borderId="98" xfId="5" applyNumberFormat="1" applyFont="1" applyFill="1" applyBorder="1" applyAlignment="1" applyProtection="1">
      <alignment horizontal="right" vertical="center"/>
    </xf>
    <xf numFmtId="1" fontId="8" fillId="38" borderId="99" xfId="6" applyNumberFormat="1" applyFont="1" applyFill="1" applyBorder="1" applyAlignment="1">
      <alignment horizontal="right" vertical="center" wrapText="1"/>
    </xf>
    <xf numFmtId="1" fontId="8" fillId="38" borderId="100" xfId="6" applyNumberFormat="1" applyFont="1" applyFill="1" applyBorder="1" applyAlignment="1">
      <alignment horizontal="right" vertical="center" wrapText="1"/>
    </xf>
    <xf numFmtId="1" fontId="8" fillId="38" borderId="100" xfId="0" applyNumberFormat="1" applyFont="1" applyFill="1" applyBorder="1" applyAlignment="1">
      <alignment horizontal="right" vertical="center" wrapText="1"/>
    </xf>
    <xf numFmtId="166" fontId="9" fillId="38" borderId="100" xfId="0" applyNumberFormat="1" applyFont="1" applyFill="1" applyBorder="1" applyAlignment="1">
      <alignment horizontal="center" vertical="center" wrapText="1"/>
    </xf>
    <xf numFmtId="166" fontId="9" fillId="38" borderId="98" xfId="0" applyNumberFormat="1" applyFont="1" applyFill="1" applyBorder="1" applyAlignment="1">
      <alignment horizontal="center" vertical="center" wrapText="1"/>
    </xf>
    <xf numFmtId="166" fontId="9" fillId="38" borderId="85" xfId="0" applyNumberFormat="1" applyFont="1" applyFill="1" applyBorder="1" applyAlignment="1">
      <alignment horizontal="center" vertical="center" wrapText="1"/>
    </xf>
    <xf numFmtId="0" fontId="22" fillId="37" borderId="84" xfId="5" applyFont="1" applyFill="1" applyBorder="1" applyAlignment="1" applyProtection="1">
      <alignment horizontal="right" vertical="center"/>
    </xf>
    <xf numFmtId="0" fontId="22" fillId="37" borderId="86" xfId="5" applyFont="1" applyFill="1" applyBorder="1" applyAlignment="1" applyProtection="1">
      <alignment horizontal="right" vertical="center"/>
    </xf>
    <xf numFmtId="0" fontId="22" fillId="37" borderId="98" xfId="5" applyFont="1" applyFill="1" applyBorder="1" applyAlignment="1" applyProtection="1">
      <alignment horizontal="right" vertical="center"/>
    </xf>
    <xf numFmtId="0" fontId="9" fillId="37" borderId="100" xfId="5" applyFont="1" applyFill="1" applyBorder="1" applyAlignment="1" applyProtection="1">
      <alignment horizontal="center" vertical="center" wrapText="1"/>
    </xf>
    <xf numFmtId="0" fontId="9" fillId="37" borderId="101" xfId="5" applyFont="1" applyFill="1" applyBorder="1" applyAlignment="1" applyProtection="1">
      <alignment horizontal="center" vertical="center" wrapText="1"/>
    </xf>
    <xf numFmtId="0" fontId="22" fillId="38" borderId="56" xfId="6" applyFont="1" applyFill="1" applyBorder="1" applyAlignment="1">
      <alignment horizontal="center" vertical="center" wrapText="1"/>
    </xf>
    <xf numFmtId="0" fontId="0" fillId="38" borderId="43" xfId="0" applyFill="1" applyBorder="1" applyAlignment="1">
      <alignment horizontal="center" vertical="center" wrapText="1"/>
    </xf>
    <xf numFmtId="0" fontId="9" fillId="38" borderId="36" xfId="0" applyFont="1" applyFill="1" applyBorder="1" applyAlignment="1">
      <alignment horizontal="right" vertical="center" wrapText="1"/>
    </xf>
    <xf numFmtId="166" fontId="9" fillId="38" borderId="49" xfId="0" applyNumberFormat="1" applyFont="1" applyFill="1" applyBorder="1" applyAlignment="1">
      <alignment horizontal="center" vertical="center" wrapText="1"/>
    </xf>
    <xf numFmtId="166" fontId="9" fillId="38" borderId="58" xfId="0" applyNumberFormat="1" applyFont="1" applyFill="1" applyBorder="1" applyAlignment="1">
      <alignment horizontal="center" vertical="center" wrapText="1"/>
    </xf>
    <xf numFmtId="166" fontId="9" fillId="38" borderId="50" xfId="0" applyNumberFormat="1" applyFont="1" applyFill="1" applyBorder="1" applyAlignment="1">
      <alignment horizontal="center" vertical="center" wrapText="1"/>
    </xf>
    <xf numFmtId="0" fontId="9" fillId="24" borderId="48" xfId="6" applyFont="1" applyFill="1" applyBorder="1" applyAlignment="1">
      <alignment horizontal="right" vertical="center" wrapText="1"/>
    </xf>
    <xf numFmtId="0" fontId="9" fillId="24" borderId="58" xfId="0" applyFont="1" applyFill="1" applyBorder="1" applyAlignment="1">
      <alignment horizontal="right" vertical="center" wrapText="1"/>
    </xf>
    <xf numFmtId="0" fontId="9" fillId="40" borderId="60" xfId="6" applyFont="1" applyFill="1" applyBorder="1" applyAlignment="1">
      <alignment horizontal="right" vertical="center" wrapText="1"/>
    </xf>
    <xf numFmtId="0" fontId="9" fillId="40" borderId="61" xfId="0" applyFont="1" applyFill="1" applyBorder="1" applyAlignment="1">
      <alignment horizontal="right" vertical="center" wrapText="1"/>
    </xf>
    <xf numFmtId="166" fontId="9" fillId="40" borderId="61" xfId="0" applyNumberFormat="1" applyFont="1" applyFill="1" applyBorder="1" applyAlignment="1">
      <alignment horizontal="center" vertical="center" wrapText="1"/>
    </xf>
    <xf numFmtId="166" fontId="9" fillId="40" borderId="63" xfId="0" applyNumberFormat="1" applyFont="1" applyFill="1" applyBorder="1" applyAlignment="1">
      <alignment horizontal="center" vertical="center" wrapText="1"/>
    </xf>
    <xf numFmtId="167" fontId="9" fillId="12" borderId="58" xfId="0" applyNumberFormat="1" applyFont="1" applyFill="1" applyBorder="1" applyAlignment="1">
      <alignment horizontal="center" vertical="center" wrapText="1"/>
    </xf>
    <xf numFmtId="167" fontId="9" fillId="12" borderId="50" xfId="0" applyNumberFormat="1" applyFont="1" applyFill="1" applyBorder="1" applyAlignment="1">
      <alignment horizontal="center" vertical="center" wrapText="1"/>
    </xf>
    <xf numFmtId="9" fontId="9" fillId="12" borderId="44" xfId="0" applyNumberFormat="1" applyFont="1" applyFill="1" applyBorder="1" applyAlignment="1">
      <alignment horizontal="center" vertical="center" wrapText="1"/>
    </xf>
    <xf numFmtId="9" fontId="9" fillId="12" borderId="45" xfId="0" applyNumberFormat="1" applyFont="1" applyFill="1" applyBorder="1" applyAlignment="1">
      <alignment horizontal="center" vertical="center" wrapText="1"/>
    </xf>
    <xf numFmtId="166" fontId="9" fillId="12" borderId="44" xfId="0" applyNumberFormat="1" applyFont="1" applyFill="1" applyBorder="1" applyAlignment="1">
      <alignment horizontal="center" vertical="center" wrapText="1"/>
    </xf>
    <xf numFmtId="166" fontId="9" fillId="12" borderId="45" xfId="0" applyNumberFormat="1" applyFont="1" applyFill="1" applyBorder="1" applyAlignment="1">
      <alignment horizontal="center" vertical="center" wrapText="1"/>
    </xf>
    <xf numFmtId="166" fontId="9" fillId="12" borderId="61" xfId="0" applyNumberFormat="1" applyFont="1" applyFill="1" applyBorder="1" applyAlignment="1">
      <alignment horizontal="center" vertical="center" wrapText="1"/>
    </xf>
    <xf numFmtId="166" fontId="9" fillId="12" borderId="63" xfId="0" applyNumberFormat="1" applyFont="1" applyFill="1" applyBorder="1" applyAlignment="1">
      <alignment horizontal="center" vertical="center" wrapText="1"/>
    </xf>
    <xf numFmtId="0" fontId="9" fillId="12" borderId="76" xfId="0" applyFont="1" applyFill="1" applyBorder="1" applyAlignment="1">
      <alignment horizontal="right" vertical="center" wrapText="1"/>
    </xf>
    <xf numFmtId="0" fontId="23" fillId="12" borderId="66" xfId="0" applyFont="1" applyFill="1" applyBorder="1" applyAlignment="1">
      <alignment vertical="center" wrapText="1"/>
    </xf>
    <xf numFmtId="3" fontId="9" fillId="12" borderId="66" xfId="0" applyNumberFormat="1" applyFont="1" applyFill="1" applyBorder="1" applyAlignment="1">
      <alignment vertical="center"/>
    </xf>
    <xf numFmtId="3" fontId="9" fillId="12" borderId="67" xfId="0" applyNumberFormat="1" applyFont="1" applyFill="1" applyBorder="1" applyAlignment="1">
      <alignment vertical="center"/>
    </xf>
    <xf numFmtId="0" fontId="9" fillId="12" borderId="60" xfId="0" applyFont="1" applyFill="1" applyBorder="1" applyAlignment="1">
      <alignment horizontal="right" vertical="center" wrapText="1"/>
    </xf>
    <xf numFmtId="0" fontId="9" fillId="12" borderId="61" xfId="0" applyFont="1" applyFill="1" applyBorder="1" applyAlignment="1">
      <alignment vertical="center" wrapText="1"/>
    </xf>
    <xf numFmtId="3" fontId="9" fillId="12" borderId="61" xfId="0" applyNumberFormat="1" applyFont="1" applyFill="1" applyBorder="1" applyAlignment="1">
      <alignment vertical="center"/>
    </xf>
    <xf numFmtId="3" fontId="9" fillId="12" borderId="63" xfId="0" applyNumberFormat="1" applyFont="1" applyFill="1" applyBorder="1" applyAlignment="1">
      <alignment vertical="center"/>
    </xf>
    <xf numFmtId="0" fontId="9" fillId="12" borderId="75" xfId="0" applyFont="1" applyFill="1" applyBorder="1" applyAlignment="1">
      <alignment horizontal="right" vertical="center" wrapText="1"/>
    </xf>
    <xf numFmtId="0" fontId="23" fillId="12" borderId="52" xfId="0" applyFont="1" applyFill="1" applyBorder="1" applyAlignment="1">
      <alignment vertical="center" wrapText="1"/>
    </xf>
    <xf numFmtId="0" fontId="23" fillId="12" borderId="41" xfId="0" applyFont="1" applyFill="1" applyBorder="1" applyAlignment="1">
      <alignment vertical="center" wrapText="1"/>
    </xf>
    <xf numFmtId="0" fontId="9" fillId="12" borderId="37" xfId="0" applyFont="1" applyFill="1" applyBorder="1" applyAlignment="1">
      <alignment vertical="center"/>
    </xf>
    <xf numFmtId="0" fontId="9" fillId="12" borderId="38" xfId="0" applyFont="1" applyFill="1" applyBorder="1" applyAlignment="1">
      <alignment vertical="center"/>
    </xf>
    <xf numFmtId="0" fontId="45" fillId="27" borderId="0" xfId="5" applyFont="1" applyFill="1" applyBorder="1" applyProtection="1"/>
    <xf numFmtId="164" fontId="31" fillId="28" borderId="81" xfId="16" applyFont="1" applyFill="1" applyBorder="1" applyProtection="1">
      <protection locked="0"/>
    </xf>
    <xf numFmtId="0" fontId="23" fillId="29" borderId="0" xfId="15" applyFill="1" applyAlignment="1">
      <protection locked="0"/>
    </xf>
    <xf numFmtId="0" fontId="23" fillId="29" borderId="0" xfId="15" applyFill="1">
      <protection locked="0"/>
    </xf>
    <xf numFmtId="49" fontId="46" fillId="27" borderId="0" xfId="8" applyNumberFormat="1" applyFont="1" applyFill="1" applyBorder="1" applyAlignment="1">
      <alignment horizontal="left" vertical="center" wrapText="1"/>
      <protection locked="0"/>
    </xf>
    <xf numFmtId="164" fontId="47" fillId="28" borderId="81" xfId="9" applyFont="1" applyFill="1" applyBorder="1" applyProtection="1">
      <protection locked="0"/>
    </xf>
    <xf numFmtId="0" fontId="23" fillId="33" borderId="0" xfId="15" applyFill="1">
      <protection locked="0"/>
    </xf>
    <xf numFmtId="0" fontId="23" fillId="33" borderId="0" xfId="15" applyFont="1" applyFill="1">
      <protection locked="0"/>
    </xf>
    <xf numFmtId="0" fontId="33" fillId="33" borderId="44" xfId="4" applyFont="1" applyFill="1" applyBorder="1"/>
    <xf numFmtId="0" fontId="33" fillId="33" borderId="0" xfId="4" applyFont="1" applyFill="1"/>
    <xf numFmtId="0" fontId="23" fillId="33" borderId="0" xfId="15" applyFill="1" applyProtection="1"/>
    <xf numFmtId="164" fontId="23" fillId="33" borderId="0" xfId="15" applyNumberFormat="1" applyFill="1">
      <protection locked="0"/>
    </xf>
    <xf numFmtId="165" fontId="0" fillId="33" borderId="0" xfId="17" applyFont="1" applyFill="1" applyProtection="1"/>
    <xf numFmtId="0" fontId="22" fillId="33" borderId="0" xfId="15" applyFont="1" applyFill="1" applyProtection="1"/>
    <xf numFmtId="0" fontId="14" fillId="33" borderId="0" xfId="4" applyFont="1" applyFill="1" applyBorder="1" applyAlignment="1">
      <alignment horizontal="center"/>
    </xf>
    <xf numFmtId="0" fontId="15" fillId="33" borderId="0" xfId="4" applyFont="1" applyFill="1" applyBorder="1" applyAlignment="1">
      <alignment horizontal="left"/>
    </xf>
    <xf numFmtId="0" fontId="14" fillId="33" borderId="0" xfId="4" applyFont="1" applyFill="1" applyBorder="1" applyAlignment="1"/>
    <xf numFmtId="0" fontId="48" fillId="33" borderId="0" xfId="4" applyFont="1" applyFill="1" applyBorder="1" applyAlignment="1">
      <alignment horizontal="left"/>
    </xf>
    <xf numFmtId="0" fontId="23" fillId="33" borderId="0" xfId="15" applyFont="1" applyFill="1" applyBorder="1" applyAlignment="1" applyProtection="1">
      <alignment horizontal="center"/>
    </xf>
    <xf numFmtId="0" fontId="48" fillId="33" borderId="0" xfId="4" applyFont="1" applyFill="1" applyBorder="1" applyAlignment="1">
      <alignment horizontal="left" wrapText="1"/>
    </xf>
    <xf numFmtId="0" fontId="4" fillId="33" borderId="0" xfId="4" applyFill="1" applyBorder="1"/>
    <xf numFmtId="0" fontId="23" fillId="10" borderId="0" xfId="15" applyFont="1" applyFill="1">
      <protection locked="0"/>
    </xf>
    <xf numFmtId="0" fontId="23" fillId="10" borderId="0" xfId="15" applyFill="1">
      <protection locked="0"/>
    </xf>
    <xf numFmtId="0" fontId="33" fillId="10" borderId="44" xfId="4" applyFont="1" applyFill="1" applyBorder="1"/>
    <xf numFmtId="0" fontId="33" fillId="10" borderId="0" xfId="4" applyFont="1" applyFill="1"/>
    <xf numFmtId="0" fontId="23" fillId="10" borderId="0" xfId="15" applyFill="1" applyProtection="1"/>
    <xf numFmtId="164" fontId="23" fillId="10" borderId="0" xfId="15" applyNumberFormat="1" applyFill="1">
      <protection locked="0"/>
    </xf>
    <xf numFmtId="168" fontId="23" fillId="12" borderId="0" xfId="15" applyNumberFormat="1" applyFill="1">
      <protection locked="0"/>
    </xf>
    <xf numFmtId="169" fontId="23" fillId="12" borderId="0" xfId="15" applyNumberFormat="1" applyFill="1">
      <protection locked="0"/>
    </xf>
    <xf numFmtId="169" fontId="0" fillId="12" borderId="0" xfId="17" applyNumberFormat="1" applyFont="1" applyFill="1" applyProtection="1">
      <protection locked="0"/>
    </xf>
    <xf numFmtId="165" fontId="0" fillId="12" borderId="0" xfId="17" applyFont="1" applyFill="1" applyProtection="1">
      <protection locked="0"/>
    </xf>
    <xf numFmtId="0" fontId="33" fillId="27" borderId="26" xfId="15" applyFont="1" applyFill="1" applyBorder="1" applyAlignment="1" applyProtection="1">
      <alignment vertical="center" wrapText="1"/>
    </xf>
    <xf numFmtId="0" fontId="33" fillId="27" borderId="27" xfId="15" applyFont="1" applyFill="1" applyBorder="1" applyAlignment="1" applyProtection="1">
      <alignment vertical="center" wrapText="1"/>
    </xf>
    <xf numFmtId="0" fontId="33" fillId="27" borderId="28" xfId="15" applyFont="1" applyFill="1" applyBorder="1" applyAlignment="1" applyProtection="1">
      <alignment vertical="center" wrapText="1"/>
    </xf>
    <xf numFmtId="0" fontId="33" fillId="27" borderId="29" xfId="15" applyFont="1" applyFill="1" applyBorder="1" applyAlignment="1" applyProtection="1">
      <alignment vertical="center" wrapText="1"/>
    </xf>
    <xf numFmtId="0" fontId="33" fillId="27" borderId="0" xfId="15" applyFont="1" applyFill="1" applyBorder="1" applyAlignment="1" applyProtection="1">
      <alignment vertical="center" wrapText="1"/>
    </xf>
    <xf numFmtId="0" fontId="33" fillId="27" borderId="30" xfId="15" applyFont="1" applyFill="1" applyBorder="1" applyAlignment="1" applyProtection="1">
      <alignment vertical="center" wrapText="1"/>
    </xf>
    <xf numFmtId="0" fontId="23" fillId="27" borderId="29" xfId="15" applyFill="1" applyBorder="1">
      <protection locked="0"/>
    </xf>
    <xf numFmtId="0" fontId="49" fillId="27" borderId="0" xfId="15" applyFont="1" applyFill="1" applyBorder="1" applyProtection="1"/>
    <xf numFmtId="0" fontId="33" fillId="27" borderId="0" xfId="15" applyFont="1" applyFill="1" applyBorder="1" applyProtection="1"/>
    <xf numFmtId="0" fontId="39" fillId="27" borderId="30" xfId="15" applyFont="1" applyFill="1" applyBorder="1" applyProtection="1"/>
    <xf numFmtId="0" fontId="33" fillId="27" borderId="30" xfId="15" applyFont="1" applyFill="1" applyBorder="1" applyProtection="1"/>
    <xf numFmtId="0" fontId="16" fillId="27" borderId="0" xfId="15" applyFont="1" applyFill="1" applyBorder="1" applyAlignment="1" applyProtection="1">
      <alignment vertical="center" wrapText="1"/>
    </xf>
    <xf numFmtId="0" fontId="33" fillId="27" borderId="26" xfId="15" applyFont="1" applyFill="1" applyBorder="1" applyProtection="1"/>
    <xf numFmtId="0" fontId="22" fillId="27" borderId="92" xfId="15" applyFont="1" applyFill="1" applyBorder="1" applyAlignment="1" applyProtection="1"/>
    <xf numFmtId="0" fontId="22" fillId="27" borderId="93" xfId="15" applyFont="1" applyFill="1" applyBorder="1" applyAlignment="1" applyProtection="1"/>
    <xf numFmtId="0" fontId="33" fillId="27" borderId="29" xfId="15" applyFont="1" applyFill="1" applyBorder="1" applyAlignment="1" applyProtection="1">
      <alignment horizontal="center"/>
    </xf>
    <xf numFmtId="0" fontId="14" fillId="27" borderId="94" xfId="15" applyFont="1" applyFill="1" applyBorder="1" applyAlignment="1" applyProtection="1">
      <alignment horizontal="center"/>
    </xf>
    <xf numFmtId="0" fontId="14" fillId="27" borderId="0" xfId="15" applyFont="1" applyFill="1" applyBorder="1" applyAlignment="1" applyProtection="1">
      <alignment horizontal="center"/>
    </xf>
    <xf numFmtId="0" fontId="14" fillId="27" borderId="30" xfId="15" applyFont="1" applyFill="1" applyBorder="1" applyAlignment="1" applyProtection="1">
      <alignment horizontal="center"/>
    </xf>
    <xf numFmtId="0" fontId="40" fillId="27" borderId="29" xfId="15" applyFont="1" applyFill="1" applyBorder="1" applyAlignment="1" applyProtection="1">
      <alignment horizontal="center" vertical="center"/>
    </xf>
    <xf numFmtId="1" fontId="14" fillId="27" borderId="94" xfId="15" applyNumberFormat="1" applyFont="1" applyFill="1" applyBorder="1" applyAlignment="1" applyProtection="1">
      <alignment horizontal="center"/>
    </xf>
    <xf numFmtId="0" fontId="14" fillId="27" borderId="29" xfId="15" applyFont="1" applyFill="1" applyBorder="1" applyProtection="1"/>
    <xf numFmtId="1" fontId="14" fillId="27" borderId="0" xfId="15" applyNumberFormat="1" applyFont="1" applyFill="1" applyBorder="1" applyAlignment="1" applyProtection="1">
      <alignment horizontal="center"/>
    </xf>
    <xf numFmtId="1" fontId="14" fillId="27" borderId="30" xfId="15" applyNumberFormat="1" applyFont="1" applyFill="1" applyBorder="1" applyAlignment="1" applyProtection="1">
      <alignment horizontal="center"/>
    </xf>
    <xf numFmtId="0" fontId="14" fillId="27" borderId="89" xfId="15" applyFont="1" applyFill="1" applyBorder="1" applyProtection="1"/>
    <xf numFmtId="1" fontId="14" fillId="27" borderId="95" xfId="15" applyNumberFormat="1" applyFont="1" applyFill="1" applyBorder="1" applyAlignment="1" applyProtection="1">
      <alignment horizontal="center"/>
    </xf>
    <xf numFmtId="1" fontId="14" fillId="27" borderId="90" xfId="15" applyNumberFormat="1" applyFont="1" applyFill="1" applyBorder="1" applyAlignment="1" applyProtection="1">
      <alignment horizontal="center"/>
    </xf>
    <xf numFmtId="1" fontId="14" fillId="27" borderId="91" xfId="15" applyNumberFormat="1" applyFont="1" applyFill="1" applyBorder="1" applyAlignment="1" applyProtection="1">
      <alignment horizontal="center"/>
    </xf>
    <xf numFmtId="0" fontId="33" fillId="27" borderId="29" xfId="15" applyFont="1" applyFill="1" applyBorder="1" applyProtection="1"/>
    <xf numFmtId="0" fontId="33" fillId="27" borderId="89" xfId="15" applyFont="1" applyFill="1" applyBorder="1" applyProtection="1"/>
    <xf numFmtId="0" fontId="33" fillId="27" borderId="90" xfId="15" applyFont="1" applyFill="1" applyBorder="1" applyProtection="1"/>
    <xf numFmtId="0" fontId="33" fillId="27" borderId="91" xfId="15" applyFont="1" applyFill="1" applyBorder="1" applyProtection="1"/>
    <xf numFmtId="164" fontId="46" fillId="27" borderId="0" xfId="9" applyFont="1" applyFill="1" applyBorder="1" applyAlignment="1" applyProtection="1">
      <alignment horizontal="left" vertical="center" wrapText="1"/>
      <protection locked="0"/>
    </xf>
    <xf numFmtId="0" fontId="35" fillId="41" borderId="29" xfId="5" applyFont="1" applyFill="1" applyBorder="1" applyProtection="1"/>
    <xf numFmtId="1" fontId="35" fillId="41" borderId="94" xfId="5" applyNumberFormat="1" applyFont="1" applyFill="1" applyBorder="1" applyAlignment="1" applyProtection="1">
      <alignment horizontal="center"/>
    </xf>
    <xf numFmtId="1" fontId="35" fillId="41" borderId="0" xfId="5" applyNumberFormat="1" applyFont="1" applyFill="1" applyBorder="1" applyAlignment="1" applyProtection="1">
      <alignment horizontal="center"/>
    </xf>
    <xf numFmtId="1" fontId="35" fillId="41" borderId="30" xfId="5" applyNumberFormat="1" applyFont="1" applyFill="1" applyBorder="1" applyAlignment="1" applyProtection="1">
      <alignment horizontal="center"/>
    </xf>
    <xf numFmtId="0" fontId="35" fillId="18" borderId="29" xfId="5" applyFont="1" applyFill="1" applyBorder="1" applyProtection="1"/>
    <xf numFmtId="1" fontId="35" fillId="18" borderId="94" xfId="5" applyNumberFormat="1" applyFont="1" applyFill="1" applyBorder="1" applyAlignment="1" applyProtection="1">
      <alignment horizontal="center"/>
    </xf>
    <xf numFmtId="1" fontId="35" fillId="18" borderId="0" xfId="5" applyNumberFormat="1" applyFont="1" applyFill="1" applyBorder="1" applyAlignment="1" applyProtection="1">
      <alignment horizontal="center"/>
    </xf>
    <xf numFmtId="1" fontId="35" fillId="18" borderId="30" xfId="5" applyNumberFormat="1" applyFont="1" applyFill="1" applyBorder="1" applyAlignment="1" applyProtection="1">
      <alignment horizontal="center"/>
    </xf>
    <xf numFmtId="0" fontId="33" fillId="42" borderId="29" xfId="5" applyFont="1" applyFill="1" applyBorder="1" applyProtection="1"/>
    <xf numFmtId="1" fontId="33" fillId="42" borderId="94" xfId="5" applyNumberFormat="1" applyFont="1" applyFill="1" applyBorder="1" applyAlignment="1" applyProtection="1">
      <alignment horizontal="center"/>
    </xf>
    <xf numFmtId="1" fontId="33" fillId="42" borderId="0" xfId="5" applyNumberFormat="1" applyFont="1" applyFill="1" applyBorder="1" applyAlignment="1" applyProtection="1">
      <alignment horizontal="center"/>
    </xf>
    <xf numFmtId="1" fontId="33" fillId="42" borderId="30" xfId="5" applyNumberFormat="1" applyFont="1" applyFill="1" applyBorder="1" applyAlignment="1" applyProtection="1">
      <alignment horizontal="center"/>
    </xf>
    <xf numFmtId="0" fontId="33" fillId="43" borderId="29" xfId="5" applyFont="1" applyFill="1" applyBorder="1" applyProtection="1"/>
    <xf numFmtId="1" fontId="33" fillId="43" borderId="94" xfId="5" applyNumberFormat="1" applyFont="1" applyFill="1" applyBorder="1" applyAlignment="1" applyProtection="1">
      <alignment horizontal="center"/>
    </xf>
    <xf numFmtId="1" fontId="33" fillId="43" borderId="0" xfId="5" applyNumberFormat="1" applyFont="1" applyFill="1" applyBorder="1" applyAlignment="1" applyProtection="1">
      <alignment horizontal="center"/>
    </xf>
    <xf numFmtId="1" fontId="33" fillId="43" borderId="30" xfId="5" applyNumberFormat="1" applyFont="1" applyFill="1" applyBorder="1" applyAlignment="1" applyProtection="1">
      <alignment horizontal="center"/>
    </xf>
    <xf numFmtId="0" fontId="35" fillId="32" borderId="89" xfId="5" applyFont="1" applyFill="1" applyBorder="1" applyProtection="1"/>
    <xf numFmtId="1" fontId="35" fillId="32" borderId="95" xfId="5" applyNumberFormat="1" applyFont="1" applyFill="1" applyBorder="1" applyAlignment="1" applyProtection="1">
      <alignment horizontal="center"/>
    </xf>
    <xf numFmtId="1" fontId="35" fillId="32" borderId="90" xfId="5" applyNumberFormat="1" applyFont="1" applyFill="1" applyBorder="1" applyAlignment="1" applyProtection="1">
      <alignment horizontal="center"/>
    </xf>
    <xf numFmtId="1" fontId="35" fillId="32" borderId="91" xfId="5" applyNumberFormat="1" applyFont="1" applyFill="1" applyBorder="1" applyAlignment="1" applyProtection="1">
      <alignment horizontal="center"/>
    </xf>
    <xf numFmtId="0" fontId="23" fillId="27" borderId="27" xfId="15" applyFill="1" applyBorder="1">
      <protection locked="0"/>
    </xf>
    <xf numFmtId="0" fontId="23" fillId="27" borderId="28" xfId="15" applyFill="1" applyBorder="1">
      <protection locked="0"/>
    </xf>
    <xf numFmtId="0" fontId="23" fillId="27" borderId="0" xfId="15" applyFill="1" applyBorder="1">
      <protection locked="0"/>
    </xf>
    <xf numFmtId="0" fontId="23" fillId="27" borderId="30" xfId="15" applyFill="1" applyBorder="1">
      <protection locked="0"/>
    </xf>
    <xf numFmtId="0" fontId="39" fillId="27" borderId="0" xfId="15" applyFont="1" applyFill="1" applyBorder="1" applyProtection="1"/>
    <xf numFmtId="0" fontId="33" fillId="31" borderId="26" xfId="15" applyFont="1" applyFill="1" applyBorder="1" applyProtection="1"/>
    <xf numFmtId="0" fontId="33" fillId="31" borderId="29" xfId="15" applyFont="1" applyFill="1" applyBorder="1" applyAlignment="1" applyProtection="1">
      <alignment horizontal="center"/>
    </xf>
    <xf numFmtId="0" fontId="33" fillId="31" borderId="29" xfId="15" applyFont="1" applyFill="1" applyBorder="1" applyAlignment="1" applyProtection="1">
      <alignment horizontal="center" vertical="center"/>
    </xf>
    <xf numFmtId="0" fontId="33" fillId="30" borderId="94" xfId="15" applyFont="1" applyFill="1" applyBorder="1" applyAlignment="1" applyProtection="1">
      <alignment horizontal="center"/>
    </xf>
    <xf numFmtId="0" fontId="33" fillId="30" borderId="0" xfId="15" applyFont="1" applyFill="1" applyBorder="1" applyAlignment="1" applyProtection="1">
      <alignment horizontal="center"/>
    </xf>
    <xf numFmtId="0" fontId="33" fillId="30" borderId="30" xfId="15" applyFont="1" applyFill="1" applyBorder="1" applyAlignment="1" applyProtection="1">
      <alignment horizontal="center"/>
    </xf>
    <xf numFmtId="1" fontId="33" fillId="30" borderId="94" xfId="15" applyNumberFormat="1" applyFont="1" applyFill="1" applyBorder="1" applyAlignment="1" applyProtection="1">
      <alignment horizontal="center"/>
    </xf>
    <xf numFmtId="0" fontId="33" fillId="43" borderId="29" xfId="15" applyFont="1" applyFill="1" applyBorder="1" applyProtection="1"/>
    <xf numFmtId="0" fontId="33" fillId="42" borderId="29" xfId="15" applyFont="1" applyFill="1" applyBorder="1" applyProtection="1"/>
    <xf numFmtId="0" fontId="35" fillId="44" borderId="29" xfId="15" applyFont="1" applyFill="1" applyBorder="1" applyProtection="1"/>
    <xf numFmtId="0" fontId="35" fillId="18" borderId="29" xfId="15" applyFont="1" applyFill="1" applyBorder="1" applyProtection="1"/>
    <xf numFmtId="0" fontId="50" fillId="32" borderId="89" xfId="15" applyFont="1" applyFill="1" applyBorder="1" applyProtection="1"/>
    <xf numFmtId="1" fontId="50" fillId="32" borderId="95" xfId="15" applyNumberFormat="1" applyFont="1" applyFill="1" applyBorder="1" applyAlignment="1" applyProtection="1">
      <alignment horizontal="center"/>
    </xf>
    <xf numFmtId="1" fontId="50" fillId="32" borderId="90" xfId="15" applyNumberFormat="1" applyFont="1" applyFill="1" applyBorder="1" applyAlignment="1" applyProtection="1">
      <alignment horizontal="center"/>
    </xf>
    <xf numFmtId="1" fontId="50" fillId="32" borderId="91" xfId="15" applyNumberFormat="1" applyFont="1" applyFill="1" applyBorder="1" applyAlignment="1" applyProtection="1">
      <alignment horizontal="center"/>
    </xf>
    <xf numFmtId="1" fontId="50" fillId="44" borderId="94" xfId="15" applyNumberFormat="1" applyFont="1" applyFill="1" applyBorder="1" applyAlignment="1" applyProtection="1">
      <alignment horizontal="center"/>
    </xf>
    <xf numFmtId="1" fontId="50" fillId="44" borderId="0" xfId="15" applyNumberFormat="1" applyFont="1" applyFill="1" applyBorder="1" applyAlignment="1" applyProtection="1">
      <alignment horizontal="center"/>
    </xf>
    <xf numFmtId="1" fontId="50" fillId="44" borderId="30" xfId="15" applyNumberFormat="1" applyFont="1" applyFill="1" applyBorder="1" applyAlignment="1" applyProtection="1">
      <alignment horizontal="center"/>
    </xf>
    <xf numFmtId="1" fontId="50" fillId="18" borderId="94" xfId="15" applyNumberFormat="1" applyFont="1" applyFill="1" applyBorder="1" applyAlignment="1" applyProtection="1">
      <alignment horizontal="center"/>
    </xf>
    <xf numFmtId="1" fontId="50" fillId="18" borderId="0" xfId="15" applyNumberFormat="1" applyFont="1" applyFill="1" applyBorder="1" applyAlignment="1" applyProtection="1">
      <alignment horizontal="center"/>
    </xf>
    <xf numFmtId="1" fontId="50" fillId="18" borderId="30" xfId="15" applyNumberFormat="1" applyFont="1" applyFill="1" applyBorder="1" applyAlignment="1" applyProtection="1">
      <alignment horizontal="center"/>
    </xf>
    <xf numFmtId="1" fontId="16" fillId="43" borderId="94" xfId="15" applyNumberFormat="1" applyFont="1" applyFill="1" applyBorder="1" applyAlignment="1" applyProtection="1">
      <alignment horizontal="center"/>
    </xf>
    <xf numFmtId="1" fontId="16" fillId="43" borderId="0" xfId="15" applyNumberFormat="1" applyFont="1" applyFill="1" applyBorder="1" applyAlignment="1" applyProtection="1">
      <alignment horizontal="center"/>
    </xf>
    <xf numFmtId="1" fontId="16" fillId="43" borderId="30" xfId="15" applyNumberFormat="1" applyFont="1" applyFill="1" applyBorder="1" applyAlignment="1" applyProtection="1">
      <alignment horizontal="center"/>
    </xf>
    <xf numFmtId="1" fontId="16" fillId="42" borderId="94" xfId="15" applyNumberFormat="1" applyFont="1" applyFill="1" applyBorder="1" applyAlignment="1" applyProtection="1">
      <alignment horizontal="center"/>
    </xf>
    <xf numFmtId="1" fontId="16" fillId="42" borderId="0" xfId="15" applyNumberFormat="1" applyFont="1" applyFill="1" applyBorder="1" applyAlignment="1" applyProtection="1">
      <alignment horizontal="center"/>
    </xf>
    <xf numFmtId="1" fontId="16" fillId="42" borderId="30" xfId="15" applyNumberFormat="1" applyFont="1" applyFill="1" applyBorder="1" applyAlignment="1" applyProtection="1">
      <alignment horizontal="center"/>
    </xf>
    <xf numFmtId="10" fontId="3" fillId="12" borderId="0" xfId="5" applyNumberFormat="1" applyFill="1">
      <protection locked="0"/>
    </xf>
    <xf numFmtId="0" fontId="45" fillId="27" borderId="0" xfId="15" applyFont="1" applyFill="1" applyBorder="1" applyAlignment="1" applyProtection="1">
      <alignment horizontal="left" indent="4"/>
    </xf>
    <xf numFmtId="0" fontId="33" fillId="27" borderId="28" xfId="15" applyFont="1" applyFill="1" applyBorder="1" applyProtection="1"/>
    <xf numFmtId="0" fontId="3" fillId="12" borderId="0" xfId="5" applyFill="1">
      <protection locked="0"/>
    </xf>
    <xf numFmtId="0" fontId="3" fillId="12" borderId="0" xfId="5" applyFill="1">
      <protection locked="0"/>
    </xf>
    <xf numFmtId="0" fontId="3" fillId="31" borderId="0" xfId="5" applyFill="1">
      <protection locked="0"/>
    </xf>
    <xf numFmtId="0" fontId="29" fillId="27" borderId="0" xfId="19" applyFont="1" applyFill="1" applyBorder="1" applyAlignment="1">
      <alignment horizontal="center" vertical="center" wrapText="1"/>
      <protection locked="0"/>
    </xf>
    <xf numFmtId="0" fontId="29" fillId="27" borderId="80" xfId="19" applyFont="1" applyFill="1" applyBorder="1" applyAlignment="1">
      <alignment horizontal="left" vertical="center" wrapText="1"/>
      <protection locked="0"/>
    </xf>
    <xf numFmtId="49" fontId="29" fillId="27" borderId="0" xfId="19" applyNumberFormat="1" applyFont="1" applyFill="1" applyBorder="1" applyAlignment="1">
      <alignment horizontal="left" vertical="center" wrapText="1"/>
      <protection locked="0"/>
    </xf>
    <xf numFmtId="41" fontId="31" fillId="28" borderId="81" xfId="20" applyFont="1" applyFill="1" applyBorder="1" applyProtection="1">
      <protection locked="0"/>
    </xf>
    <xf numFmtId="0" fontId="3" fillId="12" borderId="0" xfId="5" applyFont="1" applyFill="1">
      <protection locked="0"/>
    </xf>
    <xf numFmtId="0" fontId="51" fillId="2" borderId="103" xfId="18" applyProtection="1">
      <protection locked="0"/>
    </xf>
    <xf numFmtId="1" fontId="3" fillId="12" borderId="0" xfId="5" applyNumberFormat="1" applyFill="1">
      <protection locked="0"/>
    </xf>
    <xf numFmtId="41" fontId="3" fillId="12" borderId="0" xfId="5" applyNumberFormat="1" applyFill="1">
      <protection locked="0"/>
    </xf>
    <xf numFmtId="0" fontId="33" fillId="27" borderId="26" xfId="21" applyFont="1" applyFill="1" applyBorder="1" applyAlignment="1" applyProtection="1">
      <alignment vertical="center" wrapText="1"/>
    </xf>
    <xf numFmtId="0" fontId="33" fillId="27" borderId="27" xfId="21" applyFont="1" applyFill="1" applyBorder="1" applyAlignment="1" applyProtection="1">
      <alignment vertical="center" wrapText="1"/>
    </xf>
    <xf numFmtId="0" fontId="33" fillId="27" borderId="28" xfId="21" applyFont="1" applyFill="1" applyBorder="1" applyAlignment="1" applyProtection="1">
      <alignment vertical="center" wrapText="1"/>
    </xf>
    <xf numFmtId="1" fontId="0" fillId="12" borderId="0" xfId="13" applyNumberFormat="1" applyFont="1" applyFill="1" applyProtection="1">
      <protection locked="0"/>
    </xf>
    <xf numFmtId="0" fontId="33" fillId="27" borderId="29" xfId="21" applyFont="1" applyFill="1" applyBorder="1" applyAlignment="1" applyProtection="1">
      <alignment vertical="center" wrapText="1"/>
    </xf>
    <xf numFmtId="0" fontId="33" fillId="27" borderId="0" xfId="21" applyFont="1" applyFill="1" applyBorder="1" applyAlignment="1" applyProtection="1">
      <alignment vertical="center" wrapText="1"/>
    </xf>
    <xf numFmtId="0" fontId="33" fillId="27" borderId="0" xfId="21" applyFont="1" applyFill="1" applyBorder="1" applyProtection="1"/>
    <xf numFmtId="0" fontId="33" fillId="27" borderId="30" xfId="21" applyFont="1" applyFill="1" applyBorder="1" applyAlignment="1" applyProtection="1">
      <alignment vertical="center" wrapText="1"/>
    </xf>
    <xf numFmtId="0" fontId="3" fillId="27" borderId="29" xfId="21" applyFill="1" applyBorder="1">
      <protection locked="0"/>
    </xf>
    <xf numFmtId="0" fontId="49" fillId="27" borderId="0" xfId="21" applyFont="1" applyFill="1" applyBorder="1" applyProtection="1"/>
    <xf numFmtId="0" fontId="39" fillId="27" borderId="30" xfId="21" applyFont="1" applyFill="1" applyBorder="1" applyProtection="1"/>
    <xf numFmtId="0" fontId="33" fillId="27" borderId="30" xfId="21" applyFont="1" applyFill="1" applyBorder="1" applyProtection="1"/>
    <xf numFmtId="0" fontId="16" fillId="27" borderId="0" xfId="21" applyFont="1" applyFill="1" applyBorder="1" applyAlignment="1" applyProtection="1">
      <alignment vertical="center" wrapText="1"/>
    </xf>
    <xf numFmtId="0" fontId="14" fillId="27" borderId="0" xfId="21" applyFont="1" applyFill="1" applyBorder="1" applyAlignment="1" applyProtection="1">
      <alignment horizontal="center"/>
    </xf>
    <xf numFmtId="0" fontId="33" fillId="27" borderId="26" xfId="21" applyFont="1" applyFill="1" applyBorder="1" applyProtection="1"/>
    <xf numFmtId="0" fontId="30" fillId="27" borderId="92" xfId="21" applyFont="1" applyFill="1" applyBorder="1" applyAlignment="1" applyProtection="1"/>
    <xf numFmtId="0" fontId="22" fillId="27" borderId="93" xfId="21" applyFont="1" applyFill="1" applyBorder="1" applyAlignment="1" applyProtection="1"/>
    <xf numFmtId="0" fontId="33" fillId="27" borderId="29" xfId="21" applyFont="1" applyFill="1" applyBorder="1" applyAlignment="1" applyProtection="1">
      <alignment horizontal="center"/>
    </xf>
    <xf numFmtId="0" fontId="14" fillId="27" borderId="94" xfId="21" applyFont="1" applyFill="1" applyBorder="1" applyAlignment="1" applyProtection="1">
      <alignment horizontal="center"/>
    </xf>
    <xf numFmtId="0" fontId="14" fillId="27" borderId="30" xfId="21" applyFont="1" applyFill="1" applyBorder="1" applyAlignment="1" applyProtection="1">
      <alignment horizontal="center"/>
    </xf>
    <xf numFmtId="0" fontId="40" fillId="27" borderId="29" xfId="21" applyFont="1" applyFill="1" applyBorder="1" applyAlignment="1" applyProtection="1">
      <alignment horizontal="center" vertical="center"/>
    </xf>
    <xf numFmtId="1" fontId="14" fillId="27" borderId="94" xfId="21" applyNumberFormat="1" applyFont="1" applyFill="1" applyBorder="1" applyAlignment="1" applyProtection="1">
      <alignment horizontal="center"/>
    </xf>
    <xf numFmtId="0" fontId="29" fillId="27" borderId="29" xfId="19" applyFont="1" applyFill="1" applyBorder="1" applyAlignment="1">
      <alignment horizontal="center" vertical="center" wrapText="1"/>
      <protection locked="0"/>
    </xf>
    <xf numFmtId="1" fontId="14" fillId="27" borderId="104" xfId="21" applyNumberFormat="1" applyFont="1" applyFill="1" applyBorder="1" applyAlignment="1" applyProtection="1">
      <alignment horizontal="center"/>
    </xf>
    <xf numFmtId="0" fontId="29" fillId="27" borderId="89" xfId="19" applyFont="1" applyFill="1" applyBorder="1" applyAlignment="1">
      <alignment horizontal="center" vertical="center" wrapText="1"/>
      <protection locked="0"/>
    </xf>
    <xf numFmtId="1" fontId="14" fillId="27" borderId="95" xfId="21" applyNumberFormat="1" applyFont="1" applyFill="1" applyBorder="1" applyAlignment="1" applyProtection="1">
      <alignment horizontal="center"/>
    </xf>
    <xf numFmtId="1" fontId="14" fillId="27" borderId="105" xfId="21" applyNumberFormat="1" applyFont="1" applyFill="1" applyBorder="1" applyAlignment="1" applyProtection="1">
      <alignment horizontal="center"/>
    </xf>
    <xf numFmtId="0" fontId="33" fillId="27" borderId="29" xfId="21" applyFont="1" applyFill="1" applyBorder="1" applyProtection="1"/>
    <xf numFmtId="0" fontId="33" fillId="27" borderId="89" xfId="21" applyFont="1" applyFill="1" applyBorder="1" applyProtection="1"/>
    <xf numFmtId="0" fontId="33" fillId="27" borderId="90" xfId="21" applyFont="1" applyFill="1" applyBorder="1" applyProtection="1"/>
    <xf numFmtId="0" fontId="33" fillId="27" borderId="91" xfId="21" applyFont="1" applyFill="1" applyBorder="1" applyProtection="1"/>
    <xf numFmtId="0" fontId="35" fillId="4" borderId="0" xfId="22" applyFont="1" applyFill="1"/>
    <xf numFmtId="0" fontId="2" fillId="4" borderId="0" xfId="22" applyFont="1" applyFill="1" applyAlignment="1">
      <alignment vertical="center"/>
    </xf>
    <xf numFmtId="0" fontId="2" fillId="4" borderId="0" xfId="22" applyFont="1" applyFill="1"/>
    <xf numFmtId="0" fontId="33" fillId="12" borderId="0" xfId="22" applyFont="1" applyFill="1"/>
    <xf numFmtId="0" fontId="16" fillId="12" borderId="0" xfId="22" applyFont="1" applyFill="1"/>
    <xf numFmtId="0" fontId="16" fillId="0" borderId="0" xfId="22" applyFont="1" applyFill="1"/>
    <xf numFmtId="0" fontId="33" fillId="0" borderId="0" xfId="22" applyFont="1"/>
    <xf numFmtId="1" fontId="33" fillId="12" borderId="0" xfId="22" applyNumberFormat="1" applyFont="1" applyFill="1"/>
    <xf numFmtId="0" fontId="2" fillId="6" borderId="0" xfId="3" applyFill="1" applyBorder="1">
      <alignment horizontal="center" vertical="center"/>
    </xf>
    <xf numFmtId="0" fontId="2" fillId="7" borderId="3" xfId="3" applyFill="1" applyBorder="1">
      <alignment horizontal="center" vertical="center"/>
    </xf>
    <xf numFmtId="0" fontId="2" fillId="7" borderId="0" xfId="3" applyFill="1" applyBorder="1">
      <alignment horizontal="center" vertical="center"/>
    </xf>
    <xf numFmtId="0" fontId="2" fillId="8" borderId="3" xfId="3" applyFill="1" applyBorder="1">
      <alignment horizontal="center" vertical="center"/>
    </xf>
    <xf numFmtId="0" fontId="2" fillId="8" borderId="0" xfId="3" applyFill="1" applyBorder="1">
      <alignment horizontal="center" vertical="center"/>
    </xf>
    <xf numFmtId="0" fontId="5" fillId="9" borderId="0" xfId="4" applyFont="1" applyFill="1" applyBorder="1" applyAlignment="1">
      <alignment horizontal="center"/>
    </xf>
    <xf numFmtId="0" fontId="6" fillId="9" borderId="4" xfId="4" applyFont="1" applyFill="1" applyBorder="1" applyAlignment="1">
      <alignment horizontal="left" vertical="center" wrapText="1"/>
    </xf>
    <xf numFmtId="0" fontId="6" fillId="9" borderId="0" xfId="4" applyFont="1" applyFill="1" applyBorder="1" applyAlignment="1">
      <alignment horizontal="left" vertical="center" wrapText="1"/>
    </xf>
    <xf numFmtId="0" fontId="6" fillId="10" borderId="5" xfId="4" applyFont="1" applyFill="1" applyBorder="1" applyAlignment="1">
      <alignment horizontal="left" wrapText="1"/>
    </xf>
    <xf numFmtId="0" fontId="6" fillId="10" borderId="0" xfId="4" applyFont="1" applyFill="1" applyBorder="1" applyAlignment="1">
      <alignment horizontal="left"/>
    </xf>
    <xf numFmtId="0" fontId="6" fillId="11" borderId="0" xfId="0" applyFont="1" applyFill="1" applyBorder="1" applyAlignment="1">
      <alignment horizontal="left" vertical="center" wrapText="1"/>
    </xf>
    <xf numFmtId="0" fontId="9" fillId="12" borderId="74" xfId="5" applyFont="1" applyFill="1" applyBorder="1" applyAlignment="1" applyProtection="1">
      <alignment vertical="center" wrapText="1"/>
    </xf>
    <xf numFmtId="0" fontId="23" fillId="12" borderId="74" xfId="5" applyFont="1" applyFill="1" applyBorder="1" applyAlignment="1" applyProtection="1">
      <alignment vertical="center" wrapText="1"/>
    </xf>
    <xf numFmtId="0" fontId="22" fillId="12" borderId="76" xfId="5" applyFont="1" applyFill="1" applyBorder="1" applyAlignment="1" applyProtection="1">
      <alignment horizontal="center" vertical="center" wrapText="1"/>
    </xf>
    <xf numFmtId="0" fontId="22" fillId="12" borderId="60" xfId="5" applyFont="1" applyFill="1" applyBorder="1" applyAlignment="1" applyProtection="1">
      <alignment horizontal="center" vertical="center" wrapText="1"/>
    </xf>
    <xf numFmtId="0" fontId="9" fillId="12" borderId="66" xfId="5" applyFont="1" applyFill="1" applyBorder="1" applyAlignment="1" applyProtection="1">
      <alignment vertical="center" wrapText="1"/>
    </xf>
    <xf numFmtId="0" fontId="9" fillId="12" borderId="67" xfId="5" applyFont="1" applyFill="1" applyBorder="1" applyAlignment="1" applyProtection="1">
      <alignment vertical="center" wrapText="1"/>
    </xf>
    <xf numFmtId="0" fontId="9" fillId="12" borderId="61" xfId="5" applyFont="1" applyFill="1" applyBorder="1" applyAlignment="1" applyProtection="1">
      <alignment vertical="center" wrapText="1"/>
    </xf>
    <xf numFmtId="0" fontId="9" fillId="12" borderId="63" xfId="5" applyFont="1" applyFill="1" applyBorder="1" applyAlignment="1" applyProtection="1">
      <alignment vertical="center" wrapText="1"/>
    </xf>
    <xf numFmtId="0" fontId="22" fillId="12" borderId="48" xfId="5" applyFont="1" applyFill="1" applyBorder="1" applyAlignment="1" applyProtection="1">
      <alignment horizontal="center" vertical="center" wrapText="1"/>
    </xf>
    <xf numFmtId="0" fontId="22" fillId="12" borderId="34" xfId="5" applyFont="1" applyFill="1" applyBorder="1" applyAlignment="1" applyProtection="1">
      <alignment horizontal="center" vertical="center" wrapText="1"/>
    </xf>
    <xf numFmtId="0" fontId="9" fillId="12" borderId="32" xfId="5" applyFont="1" applyFill="1" applyBorder="1" applyAlignment="1" applyProtection="1">
      <alignment vertical="center" wrapText="1"/>
    </xf>
    <xf numFmtId="0" fontId="23" fillId="12" borderId="32" xfId="5" applyFont="1" applyFill="1" applyBorder="1" applyAlignment="1" applyProtection="1">
      <alignment vertical="center" wrapText="1"/>
    </xf>
    <xf numFmtId="0" fontId="9" fillId="12" borderId="43" xfId="5" applyFont="1" applyFill="1" applyBorder="1" applyAlignment="1" applyProtection="1">
      <alignment vertical="center" wrapText="1"/>
    </xf>
    <xf numFmtId="0" fontId="23" fillId="12" borderId="43" xfId="5" applyFont="1" applyFill="1" applyBorder="1" applyAlignment="1" applyProtection="1">
      <alignment vertical="center" wrapText="1"/>
    </xf>
    <xf numFmtId="0" fontId="9" fillId="12" borderId="43" xfId="5" applyFont="1" applyFill="1" applyBorder="1" applyAlignment="1" applyProtection="1">
      <alignment vertical="center"/>
    </xf>
    <xf numFmtId="0" fontId="23" fillId="12" borderId="43" xfId="5" applyFont="1" applyFill="1" applyBorder="1" applyAlignment="1" applyProtection="1">
      <alignment vertical="center"/>
    </xf>
    <xf numFmtId="0" fontId="22" fillId="0" borderId="53" xfId="5" applyFont="1" applyFill="1" applyBorder="1" applyAlignment="1" applyProtection="1">
      <alignment horizontal="center" vertical="center" wrapText="1"/>
    </xf>
    <xf numFmtId="0" fontId="3" fillId="0" borderId="46" xfId="5" applyBorder="1" applyAlignment="1" applyProtection="1">
      <alignment horizontal="center" vertical="center" wrapText="1"/>
    </xf>
    <xf numFmtId="0" fontId="3" fillId="0" borderId="68" xfId="5" applyBorder="1" applyAlignment="1" applyProtection="1">
      <alignment horizontal="center" vertical="center" wrapText="1"/>
    </xf>
    <xf numFmtId="9" fontId="9" fillId="23" borderId="64" xfId="5" applyNumberFormat="1" applyFont="1" applyFill="1" applyBorder="1" applyAlignment="1" applyProtection="1">
      <alignment horizontal="center" vertical="center" wrapText="1"/>
    </xf>
    <xf numFmtId="0" fontId="23" fillId="23" borderId="65" xfId="5" applyFont="1" applyFill="1" applyBorder="1" applyAlignment="1" applyProtection="1">
      <alignment horizontal="center" vertical="center" wrapText="1"/>
    </xf>
    <xf numFmtId="9" fontId="9" fillId="23" borderId="44" xfId="5" applyNumberFormat="1" applyFont="1" applyFill="1" applyBorder="1" applyAlignment="1" applyProtection="1">
      <alignment horizontal="center" vertical="center" wrapText="1"/>
    </xf>
    <xf numFmtId="0" fontId="23" fillId="23" borderId="44" xfId="5" applyFont="1" applyFill="1" applyBorder="1" applyAlignment="1" applyProtection="1">
      <alignment horizontal="center" vertical="center" wrapText="1"/>
    </xf>
    <xf numFmtId="9" fontId="9" fillId="23" borderId="47" xfId="5" applyNumberFormat="1" applyFont="1" applyFill="1" applyBorder="1" applyAlignment="1" applyProtection="1">
      <alignment horizontal="center" vertical="center" wrapText="1"/>
    </xf>
    <xf numFmtId="0" fontId="23" fillId="23" borderId="41" xfId="5" applyFont="1" applyFill="1" applyBorder="1" applyAlignment="1" applyProtection="1">
      <alignment horizontal="center" vertical="center" wrapText="1"/>
    </xf>
    <xf numFmtId="9" fontId="9" fillId="24" borderId="35" xfId="5" applyNumberFormat="1" applyFont="1" applyFill="1" applyBorder="1" applyAlignment="1" applyProtection="1">
      <alignment horizontal="center" vertical="center" wrapText="1"/>
    </xf>
    <xf numFmtId="0" fontId="3" fillId="24" borderId="36" xfId="5" applyFill="1" applyBorder="1" applyProtection="1"/>
    <xf numFmtId="9" fontId="9" fillId="22" borderId="62" xfId="5" applyNumberFormat="1" applyFont="1" applyFill="1" applyBorder="1" applyAlignment="1" applyProtection="1">
      <alignment horizontal="center" vertical="center" wrapText="1"/>
    </xf>
    <xf numFmtId="9" fontId="9" fillId="22" borderId="69" xfId="5" applyNumberFormat="1" applyFont="1" applyFill="1" applyBorder="1" applyAlignment="1" applyProtection="1">
      <alignment horizontal="center" vertical="center" wrapText="1"/>
    </xf>
    <xf numFmtId="0" fontId="22" fillId="0" borderId="35" xfId="5" applyFont="1" applyFill="1" applyBorder="1" applyAlignment="1" applyProtection="1">
      <alignment vertical="center"/>
    </xf>
    <xf numFmtId="0" fontId="22" fillId="0" borderId="36" xfId="5" applyFont="1" applyBorder="1" applyAlignment="1" applyProtection="1">
      <alignment vertical="center"/>
    </xf>
    <xf numFmtId="0" fontId="22" fillId="0" borderId="61" xfId="5" applyFont="1" applyFill="1" applyBorder="1" applyAlignment="1" applyProtection="1">
      <alignment horizontal="left" vertical="center"/>
    </xf>
    <xf numFmtId="0" fontId="23" fillId="0" borderId="62" xfId="5" applyFont="1" applyBorder="1" applyAlignment="1" applyProtection="1">
      <alignment horizontal="left" vertical="center"/>
    </xf>
    <xf numFmtId="0" fontId="23" fillId="0" borderId="46" xfId="5" applyFont="1" applyBorder="1" applyAlignment="1" applyProtection="1">
      <alignment horizontal="center" vertical="center" wrapText="1"/>
    </xf>
    <xf numFmtId="0" fontId="23" fillId="0" borderId="68" xfId="5" applyFont="1" applyBorder="1" applyAlignment="1" applyProtection="1">
      <alignment horizontal="center" vertical="center" wrapText="1"/>
    </xf>
    <xf numFmtId="9" fontId="9" fillId="0" borderId="64" xfId="5" applyNumberFormat="1" applyFont="1" applyFill="1" applyBorder="1" applyAlignment="1" applyProtection="1">
      <alignment horizontal="center" vertical="center" wrapText="1"/>
    </xf>
    <xf numFmtId="0" fontId="23" fillId="0" borderId="65" xfId="5" applyFont="1" applyBorder="1" applyAlignment="1" applyProtection="1">
      <alignment horizontal="center" vertical="center" wrapText="1"/>
    </xf>
    <xf numFmtId="9" fontId="9" fillId="0" borderId="47" xfId="5" applyNumberFormat="1" applyFont="1" applyFill="1" applyBorder="1" applyAlignment="1" applyProtection="1">
      <alignment horizontal="center" vertical="center" wrapText="1"/>
    </xf>
    <xf numFmtId="0" fontId="23" fillId="0" borderId="41" xfId="5" applyFont="1" applyBorder="1" applyAlignment="1" applyProtection="1">
      <alignment horizontal="center" vertical="center" wrapText="1"/>
    </xf>
    <xf numFmtId="9" fontId="9" fillId="0" borderId="62" xfId="5" applyNumberFormat="1" applyFont="1" applyFill="1" applyBorder="1" applyAlignment="1" applyProtection="1">
      <alignment horizontal="center" vertical="center" wrapText="1"/>
    </xf>
    <xf numFmtId="0" fontId="23" fillId="0" borderId="69" xfId="5" applyFont="1" applyBorder="1" applyAlignment="1" applyProtection="1">
      <alignment horizontal="center" vertical="center" wrapText="1"/>
    </xf>
    <xf numFmtId="0" fontId="22" fillId="0" borderId="36" xfId="5" applyFont="1" applyFill="1" applyBorder="1" applyAlignment="1" applyProtection="1">
      <alignment vertical="center" wrapText="1"/>
    </xf>
    <xf numFmtId="0" fontId="22" fillId="0" borderId="35" xfId="5" applyFont="1" applyFill="1" applyBorder="1" applyAlignment="1" applyProtection="1">
      <alignment vertical="center" wrapText="1"/>
    </xf>
    <xf numFmtId="0" fontId="8" fillId="20" borderId="35" xfId="5" applyFont="1" applyFill="1" applyBorder="1" applyAlignment="1" applyProtection="1">
      <alignment horizontal="left"/>
    </xf>
    <xf numFmtId="0" fontId="8" fillId="20" borderId="43" xfId="5" applyFont="1" applyFill="1" applyBorder="1" applyAlignment="1" applyProtection="1">
      <alignment horizontal="left"/>
    </xf>
    <xf numFmtId="0" fontId="8" fillId="20" borderId="47" xfId="5" applyFont="1" applyFill="1" applyBorder="1" applyAlignment="1" applyProtection="1">
      <alignment horizontal="left"/>
    </xf>
    <xf numFmtId="0" fontId="8" fillId="20" borderId="52" xfId="5" applyFont="1" applyFill="1" applyBorder="1" applyAlignment="1" applyProtection="1">
      <alignment horizontal="left"/>
    </xf>
    <xf numFmtId="0" fontId="21" fillId="20" borderId="35" xfId="5" applyFont="1" applyFill="1" applyBorder="1" applyAlignment="1" applyProtection="1">
      <alignment vertical="center" wrapText="1"/>
    </xf>
    <xf numFmtId="0" fontId="21" fillId="20" borderId="43" xfId="5" applyFont="1" applyFill="1" applyBorder="1" applyAlignment="1" applyProtection="1">
      <alignment vertical="center" wrapText="1"/>
    </xf>
    <xf numFmtId="0" fontId="21" fillId="20" borderId="40" xfId="5" applyFont="1" applyFill="1" applyBorder="1" applyAlignment="1" applyProtection="1">
      <alignment vertical="center" wrapText="1"/>
    </xf>
    <xf numFmtId="0" fontId="9" fillId="21" borderId="54" xfId="5" applyFont="1" applyFill="1" applyBorder="1" applyAlignment="1" applyProtection="1">
      <alignment horizontal="center" vertical="center"/>
    </xf>
    <xf numFmtId="0" fontId="22" fillId="0" borderId="44" xfId="5" applyFont="1" applyFill="1" applyBorder="1" applyAlignment="1" applyProtection="1">
      <alignment horizontal="left" vertical="center" wrapText="1"/>
    </xf>
    <xf numFmtId="0" fontId="22" fillId="0" borderId="44" xfId="5" applyFont="1" applyFill="1" applyBorder="1" applyAlignment="1" applyProtection="1">
      <alignment vertical="center" wrapText="1"/>
    </xf>
    <xf numFmtId="0" fontId="22" fillId="24" borderId="36" xfId="5" applyFont="1" applyFill="1" applyBorder="1" applyAlignment="1" applyProtection="1">
      <alignment vertical="center" wrapText="1"/>
    </xf>
    <xf numFmtId="0" fontId="22" fillId="24" borderId="35" xfId="5" applyFont="1" applyFill="1" applyBorder="1" applyAlignment="1" applyProtection="1">
      <alignment vertical="center" wrapText="1"/>
    </xf>
    <xf numFmtId="0" fontId="3" fillId="12" borderId="29" xfId="5" applyFill="1" applyBorder="1" applyAlignment="1" applyProtection="1">
      <alignment horizontal="center"/>
    </xf>
    <xf numFmtId="0" fontId="3" fillId="12" borderId="7" xfId="5" applyFill="1" applyBorder="1" applyAlignment="1" applyProtection="1">
      <alignment horizontal="center"/>
    </xf>
    <xf numFmtId="0" fontId="15" fillId="20" borderId="26" xfId="5" applyFont="1" applyFill="1" applyBorder="1" applyAlignment="1" applyProtection="1"/>
    <xf numFmtId="0" fontId="15" fillId="20" borderId="27" xfId="5" applyFont="1" applyFill="1" applyBorder="1" applyAlignment="1" applyProtection="1"/>
    <xf numFmtId="0" fontId="16" fillId="20" borderId="27" xfId="5" applyFont="1" applyFill="1" applyBorder="1" applyAlignment="1" applyProtection="1">
      <alignment horizontal="center" vertical="center" wrapText="1"/>
    </xf>
    <xf numFmtId="0" fontId="16" fillId="20" borderId="28" xfId="5" applyFont="1" applyFill="1" applyBorder="1" applyAlignment="1" applyProtection="1">
      <alignment horizontal="center" vertical="center" wrapText="1"/>
    </xf>
    <xf numFmtId="0" fontId="16" fillId="20" borderId="0" xfId="5" applyFont="1" applyFill="1" applyBorder="1" applyAlignment="1" applyProtection="1">
      <alignment horizontal="center" vertical="center" wrapText="1"/>
    </xf>
    <xf numFmtId="0" fontId="16" fillId="20" borderId="30" xfId="5" applyFont="1" applyFill="1" applyBorder="1" applyAlignment="1" applyProtection="1">
      <alignment horizontal="center" vertical="center" wrapText="1"/>
    </xf>
    <xf numFmtId="0" fontId="17" fillId="20" borderId="29" xfId="5" applyFont="1" applyFill="1" applyBorder="1" applyAlignment="1" applyProtection="1">
      <alignment horizontal="left"/>
    </xf>
    <xf numFmtId="0" fontId="17" fillId="20" borderId="0" xfId="5" applyFont="1" applyFill="1" applyBorder="1" applyAlignment="1" applyProtection="1">
      <alignment horizontal="left"/>
    </xf>
    <xf numFmtId="0" fontId="17" fillId="20" borderId="31" xfId="5" applyFont="1" applyFill="1" applyBorder="1" applyAlignment="1" applyProtection="1"/>
    <xf numFmtId="0" fontId="17" fillId="20" borderId="32" xfId="5" applyFont="1" applyFill="1" applyBorder="1" applyAlignment="1" applyProtection="1"/>
    <xf numFmtId="0" fontId="16" fillId="20" borderId="32" xfId="5" applyFont="1" applyFill="1" applyBorder="1" applyAlignment="1" applyProtection="1">
      <alignment horizontal="center"/>
    </xf>
    <xf numFmtId="0" fontId="16" fillId="20" borderId="33" xfId="5" applyFont="1" applyFill="1" applyBorder="1" applyAlignment="1" applyProtection="1">
      <alignment horizontal="center"/>
    </xf>
    <xf numFmtId="0" fontId="8" fillId="37" borderId="62" xfId="5" applyFont="1" applyFill="1" applyBorder="1" applyAlignment="1" applyProtection="1">
      <alignment horizontal="left" vertical="center"/>
    </xf>
    <xf numFmtId="0" fontId="8" fillId="37" borderId="74" xfId="5" applyFont="1" applyFill="1" applyBorder="1" applyAlignment="1" applyProtection="1">
      <alignment horizontal="left" vertical="center"/>
    </xf>
    <xf numFmtId="0" fontId="8" fillId="37" borderId="96" xfId="5" applyFont="1" applyFill="1" applyBorder="1" applyAlignment="1" applyProtection="1">
      <alignment horizontal="left" vertical="center"/>
    </xf>
    <xf numFmtId="0" fontId="22" fillId="37" borderId="26" xfId="0" applyFont="1" applyFill="1" applyBorder="1" applyAlignment="1"/>
    <xf numFmtId="0" fontId="22" fillId="37" borderId="27" xfId="0" applyFont="1" applyFill="1" applyBorder="1" applyAlignment="1"/>
    <xf numFmtId="0" fontId="43" fillId="37" borderId="27" xfId="0" applyFont="1" applyFill="1" applyBorder="1" applyAlignment="1">
      <alignment horizontal="center" vertical="center" wrapText="1"/>
    </xf>
    <xf numFmtId="0" fontId="43" fillId="37" borderId="28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30" xfId="0" applyFont="1" applyFill="1" applyBorder="1" applyAlignment="1">
      <alignment horizontal="center" vertical="center" wrapText="1"/>
    </xf>
    <xf numFmtId="0" fontId="31" fillId="37" borderId="29" xfId="0" applyFont="1" applyFill="1" applyBorder="1" applyAlignment="1">
      <alignment horizontal="left"/>
    </xf>
    <xf numFmtId="0" fontId="31" fillId="37" borderId="0" xfId="0" applyFont="1" applyFill="1" applyBorder="1" applyAlignment="1">
      <alignment horizontal="left"/>
    </xf>
    <xf numFmtId="0" fontId="31" fillId="37" borderId="31" xfId="0" applyFont="1" applyFill="1" applyBorder="1" applyAlignment="1">
      <alignment horizontal="left" vertical="center" wrapText="1"/>
    </xf>
    <xf numFmtId="0" fontId="31" fillId="37" borderId="32" xfId="0" applyFont="1" applyFill="1" applyBorder="1" applyAlignment="1">
      <alignment horizontal="left" vertical="center" wrapText="1"/>
    </xf>
    <xf numFmtId="0" fontId="43" fillId="37" borderId="32" xfId="0" applyFont="1" applyFill="1" applyBorder="1" applyAlignment="1">
      <alignment horizontal="center"/>
    </xf>
    <xf numFmtId="0" fontId="43" fillId="37" borderId="33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9" fontId="9" fillId="0" borderId="97" xfId="0" applyNumberFormat="1" applyFont="1" applyFill="1" applyBorder="1" applyAlignment="1">
      <alignment horizontal="center" vertical="center" wrapText="1"/>
    </xf>
    <xf numFmtId="9" fontId="9" fillId="0" borderId="72" xfId="0" applyNumberFormat="1" applyFont="1" applyFill="1" applyBorder="1" applyAlignment="1">
      <alignment horizontal="center" vertical="center" wrapText="1"/>
    </xf>
    <xf numFmtId="9" fontId="9" fillId="0" borderId="35" xfId="0" applyNumberFormat="1" applyFont="1" applyFill="1" applyBorder="1" applyAlignment="1">
      <alignment horizontal="center" vertical="center" wrapText="1"/>
    </xf>
    <xf numFmtId="9" fontId="9" fillId="0" borderId="36" xfId="0" applyNumberFormat="1" applyFont="1" applyFill="1" applyBorder="1" applyAlignment="1">
      <alignment horizontal="center" vertical="center" wrapText="1"/>
    </xf>
    <xf numFmtId="9" fontId="9" fillId="0" borderId="62" xfId="0" applyNumberFormat="1" applyFont="1" applyFill="1" applyBorder="1" applyAlignment="1">
      <alignment horizontal="center" vertical="center" wrapText="1"/>
    </xf>
    <xf numFmtId="9" fontId="9" fillId="0" borderId="69" xfId="0" applyNumberFormat="1" applyFont="1" applyFill="1" applyBorder="1" applyAlignment="1">
      <alignment horizontal="center" vertical="center" wrapText="1"/>
    </xf>
    <xf numFmtId="0" fontId="9" fillId="21" borderId="97" xfId="0" applyFont="1" applyFill="1" applyBorder="1" applyAlignment="1">
      <alignment horizontal="center" vertical="center"/>
    </xf>
    <xf numFmtId="0" fontId="9" fillId="21" borderId="72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37" borderId="35" xfId="5" applyFont="1" applyFill="1" applyBorder="1" applyAlignment="1" applyProtection="1">
      <alignment horizontal="left" vertical="center"/>
    </xf>
    <xf numFmtId="0" fontId="22" fillId="37" borderId="36" xfId="5" applyFont="1" applyFill="1" applyBorder="1" applyAlignment="1" applyProtection="1">
      <alignment horizontal="left" vertical="center"/>
    </xf>
    <xf numFmtId="0" fontId="22" fillId="24" borderId="35" xfId="0" applyFont="1" applyFill="1" applyBorder="1" applyAlignment="1">
      <alignment vertical="center" wrapText="1"/>
    </xf>
    <xf numFmtId="0" fontId="22" fillId="24" borderId="36" xfId="0" applyFont="1" applyFill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22" fillId="39" borderId="35" xfId="0" applyFont="1" applyFill="1" applyBorder="1" applyAlignment="1">
      <alignment vertical="center" wrapText="1"/>
    </xf>
    <xf numFmtId="0" fontId="22" fillId="39" borderId="36" xfId="0" applyFont="1" applyFill="1" applyBorder="1" applyAlignment="1">
      <alignment vertical="center" wrapText="1"/>
    </xf>
    <xf numFmtId="0" fontId="22" fillId="0" borderId="62" xfId="0" applyFont="1" applyFill="1" applyBorder="1" applyAlignment="1">
      <alignment horizontal="left" vertical="center"/>
    </xf>
    <xf numFmtId="0" fontId="22" fillId="0" borderId="69" xfId="0" applyFont="1" applyFill="1" applyBorder="1" applyAlignment="1">
      <alignment horizontal="left" vertical="center"/>
    </xf>
    <xf numFmtId="166" fontId="22" fillId="0" borderId="53" xfId="0" applyNumberFormat="1" applyFont="1" applyFill="1" applyBorder="1" applyAlignment="1">
      <alignment horizontal="center" vertical="center" wrapText="1"/>
    </xf>
    <xf numFmtId="166" fontId="22" fillId="0" borderId="46" xfId="0" applyNumberFormat="1" applyFont="1" applyFill="1" applyBorder="1" applyAlignment="1">
      <alignment horizontal="center" vertical="center" wrapText="1"/>
    </xf>
    <xf numFmtId="166" fontId="22" fillId="0" borderId="68" xfId="0" applyNumberFormat="1" applyFont="1" applyFill="1" applyBorder="1" applyAlignment="1">
      <alignment horizontal="center" vertical="center" wrapText="1"/>
    </xf>
    <xf numFmtId="166" fontId="9" fillId="37" borderId="35" xfId="5" applyNumberFormat="1" applyFont="1" applyFill="1" applyBorder="1" applyAlignment="1" applyProtection="1">
      <alignment horizontal="center" vertical="center"/>
    </xf>
    <xf numFmtId="166" fontId="9" fillId="37" borderId="36" xfId="5" applyNumberFormat="1" applyFont="1" applyFill="1" applyBorder="1" applyAlignment="1" applyProtection="1">
      <alignment horizontal="center" vertical="center"/>
    </xf>
    <xf numFmtId="166" fontId="9" fillId="38" borderId="62" xfId="0" applyNumberFormat="1" applyFont="1" applyFill="1" applyBorder="1" applyAlignment="1">
      <alignment horizontal="center" vertical="center"/>
    </xf>
    <xf numFmtId="166" fontId="9" fillId="38" borderId="69" xfId="0" applyNumberFormat="1" applyFont="1" applyFill="1" applyBorder="1" applyAlignment="1">
      <alignment horizontal="center" vertical="center"/>
    </xf>
    <xf numFmtId="0" fontId="22" fillId="12" borderId="53" xfId="0" applyFont="1" applyFill="1" applyBorder="1" applyAlignment="1">
      <alignment horizontal="center" vertical="center" wrapText="1"/>
    </xf>
    <xf numFmtId="0" fontId="22" fillId="12" borderId="68" xfId="0" applyFont="1" applyFill="1" applyBorder="1" applyAlignment="1">
      <alignment horizontal="center" vertical="center" wrapText="1"/>
    </xf>
    <xf numFmtId="0" fontId="9" fillId="12" borderId="64" xfId="0" applyFont="1" applyFill="1" applyBorder="1" applyAlignment="1">
      <alignment vertical="center" wrapText="1"/>
    </xf>
    <xf numFmtId="0" fontId="9" fillId="12" borderId="27" xfId="0" applyFont="1" applyFill="1" applyBorder="1" applyAlignment="1">
      <alignment vertical="center" wrapText="1"/>
    </xf>
    <xf numFmtId="0" fontId="9" fillId="12" borderId="28" xfId="0" applyFont="1" applyFill="1" applyBorder="1" applyAlignment="1">
      <alignment vertical="center" wrapText="1"/>
    </xf>
    <xf numFmtId="0" fontId="9" fillId="12" borderId="102" xfId="0" applyFont="1" applyFill="1" applyBorder="1" applyAlignment="1">
      <alignment vertical="center" wrapText="1"/>
    </xf>
    <xf numFmtId="0" fontId="9" fillId="12" borderId="90" xfId="0" applyFont="1" applyFill="1" applyBorder="1" applyAlignment="1">
      <alignment vertical="center" wrapText="1"/>
    </xf>
    <xf numFmtId="0" fontId="9" fillId="12" borderId="91" xfId="0" applyFont="1" applyFill="1" applyBorder="1" applyAlignment="1">
      <alignment vertical="center" wrapText="1"/>
    </xf>
    <xf numFmtId="0" fontId="22" fillId="12" borderId="46" xfId="0" applyFont="1" applyFill="1" applyBorder="1" applyAlignment="1">
      <alignment horizontal="center" vertical="center" wrapText="1"/>
    </xf>
    <xf numFmtId="0" fontId="9" fillId="12" borderId="97" xfId="0" applyFont="1" applyFill="1" applyBorder="1" applyAlignment="1">
      <alignment vertical="center"/>
    </xf>
    <xf numFmtId="0" fontId="9" fillId="12" borderId="72" xfId="0" applyFont="1" applyFill="1" applyBorder="1" applyAlignment="1">
      <alignment vertical="center"/>
    </xf>
    <xf numFmtId="0" fontId="9" fillId="12" borderId="35" xfId="0" applyFont="1" applyFill="1" applyBorder="1" applyAlignment="1">
      <alignment vertical="center"/>
    </xf>
    <xf numFmtId="0" fontId="9" fillId="12" borderId="36" xfId="0" applyFont="1" applyFill="1" applyBorder="1" applyAlignment="1">
      <alignment vertical="center"/>
    </xf>
    <xf numFmtId="0" fontId="9" fillId="12" borderId="62" xfId="0" applyFont="1" applyFill="1" applyBorder="1" applyAlignment="1">
      <alignment vertical="center"/>
    </xf>
    <xf numFmtId="0" fontId="9" fillId="12" borderId="69" xfId="0" applyFont="1" applyFill="1" applyBorder="1" applyAlignment="1">
      <alignment vertical="center"/>
    </xf>
    <xf numFmtId="0" fontId="22" fillId="27" borderId="92" xfId="5" applyFont="1" applyFill="1" applyBorder="1" applyAlignment="1" applyProtection="1">
      <alignment horizontal="center"/>
    </xf>
    <xf numFmtId="0" fontId="22" fillId="27" borderId="93" xfId="5" applyFont="1" applyFill="1" applyBorder="1" applyAlignment="1" applyProtection="1">
      <alignment horizontal="center"/>
    </xf>
    <xf numFmtId="0" fontId="41" fillId="34" borderId="92" xfId="5" applyFont="1" applyFill="1" applyBorder="1" applyAlignment="1" applyProtection="1">
      <alignment horizontal="center"/>
    </xf>
    <xf numFmtId="0" fontId="41" fillId="34" borderId="93" xfId="5" applyFont="1" applyFill="1" applyBorder="1" applyAlignment="1" applyProtection="1">
      <alignment horizontal="center"/>
    </xf>
    <xf numFmtId="0" fontId="40" fillId="31" borderId="84" xfId="5" applyFont="1" applyFill="1" applyBorder="1" applyAlignment="1" applyProtection="1">
      <alignment horizontal="center"/>
    </xf>
    <xf numFmtId="0" fontId="40" fillId="31" borderId="86" xfId="5" applyFont="1" applyFill="1" applyBorder="1" applyAlignment="1" applyProtection="1">
      <alignment horizontal="center"/>
    </xf>
    <xf numFmtId="0" fontId="40" fillId="31" borderId="85" xfId="5" applyFont="1" applyFill="1" applyBorder="1" applyAlignment="1" applyProtection="1">
      <alignment horizontal="center"/>
    </xf>
    <xf numFmtId="49" fontId="29" fillId="30" borderId="0" xfId="8" applyNumberFormat="1" applyFont="1" applyFill="1" applyBorder="1" applyAlignment="1">
      <alignment horizontal="center" vertical="center" wrapText="1"/>
      <protection locked="0"/>
    </xf>
    <xf numFmtId="49" fontId="29" fillId="31" borderId="0" xfId="8" applyNumberFormat="1" applyFont="1" applyFill="1" applyBorder="1" applyAlignment="1">
      <alignment horizontal="center" vertical="center" wrapText="1"/>
      <protection locked="0"/>
    </xf>
    <xf numFmtId="0" fontId="29" fillId="29" borderId="83" xfId="8" applyFont="1" applyFill="1" applyBorder="1" applyAlignment="1">
      <alignment horizontal="center" vertical="center" wrapText="1"/>
      <protection locked="0"/>
    </xf>
    <xf numFmtId="0" fontId="29" fillId="29" borderId="0" xfId="8" applyFont="1" applyFill="1" applyBorder="1" applyAlignment="1">
      <alignment horizontal="center" vertical="center" wrapText="1"/>
      <protection locked="0"/>
    </xf>
    <xf numFmtId="0" fontId="29" fillId="30" borderId="0" xfId="8" applyFont="1" applyFill="1" applyBorder="1" applyAlignment="1">
      <alignment horizontal="center" vertical="center" wrapText="1"/>
      <protection locked="0"/>
    </xf>
    <xf numFmtId="49" fontId="29" fillId="27" borderId="0" xfId="8" applyNumberFormat="1" applyFont="1" applyFill="1" applyBorder="1" applyAlignment="1">
      <alignment horizontal="center" vertical="center" wrapText="1"/>
      <protection locked="0"/>
    </xf>
    <xf numFmtId="0" fontId="29" fillId="27" borderId="0" xfId="8" applyFont="1" applyFill="1" applyBorder="1" applyAlignment="1">
      <alignment horizontal="center" vertical="center" wrapText="1"/>
      <protection locked="0"/>
    </xf>
    <xf numFmtId="0" fontId="3" fillId="12" borderId="0" xfId="5" applyFill="1">
      <protection locked="0"/>
    </xf>
    <xf numFmtId="0" fontId="22" fillId="31" borderId="92" xfId="5" applyFont="1" applyFill="1" applyBorder="1" applyAlignment="1" applyProtection="1">
      <alignment horizontal="center"/>
    </xf>
    <xf numFmtId="0" fontId="22" fillId="31" borderId="93" xfId="5" applyFont="1" applyFill="1" applyBorder="1" applyAlignment="1" applyProtection="1">
      <alignment horizontal="center"/>
    </xf>
    <xf numFmtId="49" fontId="29" fillId="30" borderId="0" xfId="8" applyNumberFormat="1" applyFont="1" applyFill="1" applyBorder="1" applyAlignment="1">
      <alignment horizontal="left" vertical="center" wrapText="1"/>
      <protection locked="0"/>
    </xf>
    <xf numFmtId="0" fontId="3" fillId="30" borderId="0" xfId="5" applyFill="1">
      <protection locked="0"/>
    </xf>
    <xf numFmtId="49" fontId="29" fillId="27" borderId="0" xfId="8" applyNumberFormat="1" applyFont="1" applyFill="1" applyBorder="1" applyAlignment="1">
      <alignment horizontal="left" vertical="center" wrapText="1"/>
      <protection locked="0"/>
    </xf>
    <xf numFmtId="0" fontId="3" fillId="29" borderId="0" xfId="5" applyFill="1">
      <protection locked="0"/>
    </xf>
    <xf numFmtId="0" fontId="29" fillId="31" borderId="0" xfId="8" applyFont="1" applyFill="1" applyBorder="1" applyAlignment="1">
      <alignment horizontal="center" vertical="center" wrapText="1"/>
      <protection locked="0"/>
    </xf>
    <xf numFmtId="0" fontId="3" fillId="31" borderId="0" xfId="5" applyFill="1">
      <protection locked="0"/>
    </xf>
    <xf numFmtId="0" fontId="43" fillId="31" borderId="92" xfId="15" applyFont="1" applyFill="1" applyBorder="1" applyAlignment="1" applyProtection="1">
      <alignment horizontal="center"/>
    </xf>
    <xf numFmtId="0" fontId="43" fillId="31" borderId="93" xfId="15" applyFont="1" applyFill="1" applyBorder="1" applyAlignment="1" applyProtection="1">
      <alignment horizontal="center"/>
    </xf>
    <xf numFmtId="0" fontId="23" fillId="12" borderId="0" xfId="15" applyFill="1">
      <protection locked="0"/>
    </xf>
    <xf numFmtId="0" fontId="29" fillId="30" borderId="83" xfId="8" applyFont="1" applyFill="1" applyBorder="1" applyAlignment="1">
      <alignment horizontal="center" vertical="center" wrapText="1"/>
      <protection locked="0"/>
    </xf>
    <xf numFmtId="49" fontId="46" fillId="27" borderId="0" xfId="8" applyNumberFormat="1" applyFont="1" applyFill="1" applyBorder="1" applyAlignment="1">
      <alignment horizontal="left" vertical="center" wrapText="1"/>
      <protection locked="0"/>
    </xf>
    <xf numFmtId="49" fontId="29" fillId="31" borderId="0" xfId="8" applyNumberFormat="1" applyFont="1" applyFill="1" applyBorder="1" applyAlignment="1">
      <alignment horizontal="left" vertical="center" wrapText="1"/>
      <protection locked="0"/>
    </xf>
    <xf numFmtId="0" fontId="23" fillId="31" borderId="0" xfId="15" applyFill="1">
      <protection locked="0"/>
    </xf>
    <xf numFmtId="0" fontId="29" fillId="27" borderId="80" xfId="19" applyFont="1" applyFill="1" applyBorder="1" applyAlignment="1">
      <alignment horizontal="left" vertical="center" wrapText="1"/>
      <protection locked="0"/>
    </xf>
    <xf numFmtId="0" fontId="29" fillId="27" borderId="0" xfId="19" applyFont="1" applyFill="1" applyBorder="1" applyAlignment="1">
      <alignment horizontal="center" vertical="center" wrapText="1"/>
      <protection locked="0"/>
    </xf>
    <xf numFmtId="0" fontId="53" fillId="32" borderId="103" xfId="18" applyFont="1" applyFill="1" applyProtection="1">
      <protection locked="0"/>
    </xf>
    <xf numFmtId="10" fontId="53" fillId="32" borderId="103" xfId="18" applyNumberFormat="1" applyFont="1" applyFill="1" applyProtection="1">
      <protection locked="0"/>
    </xf>
    <xf numFmtId="10" fontId="41" fillId="32" borderId="0" xfId="13" applyNumberFormat="1" applyFont="1" applyFill="1" applyProtection="1">
      <protection locked="0"/>
    </xf>
    <xf numFmtId="0" fontId="22" fillId="12" borderId="0" xfId="5" applyFont="1" applyFill="1" applyAlignment="1">
      <alignment horizontal="right"/>
      <protection locked="0"/>
    </xf>
    <xf numFmtId="0" fontId="5" fillId="12" borderId="26" xfId="4" applyFont="1" applyFill="1" applyBorder="1"/>
    <xf numFmtId="0" fontId="5" fillId="12" borderId="27" xfId="4" applyFont="1" applyFill="1" applyBorder="1"/>
    <xf numFmtId="0" fontId="7" fillId="9" borderId="107" xfId="4" applyFont="1" applyFill="1" applyBorder="1" applyAlignment="1">
      <alignment horizontal="center" vertical="center" textRotation="90" wrapText="1"/>
    </xf>
    <xf numFmtId="0" fontId="10" fillId="13" borderId="108" xfId="4" applyFont="1" applyFill="1" applyBorder="1" applyAlignment="1">
      <alignment horizontal="center" textRotation="90" wrapText="1"/>
    </xf>
    <xf numFmtId="1" fontId="10" fillId="13" borderId="108" xfId="4" applyNumberFormat="1" applyFont="1" applyFill="1" applyBorder="1" applyAlignment="1">
      <alignment horizontal="center" textRotation="90" wrapText="1"/>
    </xf>
    <xf numFmtId="0" fontId="10" fillId="13" borderId="109" xfId="4" applyFont="1" applyFill="1" applyBorder="1" applyAlignment="1">
      <alignment horizontal="center" textRotation="90" wrapText="1"/>
    </xf>
    <xf numFmtId="0" fontId="5" fillId="12" borderId="110" xfId="4" applyFont="1" applyFill="1" applyBorder="1" applyAlignment="1">
      <alignment horizontal="right"/>
    </xf>
    <xf numFmtId="166" fontId="5" fillId="13" borderId="111" xfId="4" applyNumberFormat="1" applyFont="1" applyFill="1" applyBorder="1" applyAlignment="1">
      <alignment horizontal="center"/>
    </xf>
    <xf numFmtId="0" fontId="5" fillId="12" borderId="112" xfId="4" applyFont="1" applyFill="1" applyBorder="1" applyAlignment="1">
      <alignment horizontal="right"/>
    </xf>
    <xf numFmtId="0" fontId="5" fillId="12" borderId="113" xfId="4" applyFont="1" applyFill="1" applyBorder="1"/>
    <xf numFmtId="166" fontId="5" fillId="13" borderId="113" xfId="4" applyNumberFormat="1" applyFont="1" applyFill="1" applyBorder="1" applyAlignment="1">
      <alignment horizontal="center"/>
    </xf>
    <xf numFmtId="166" fontId="5" fillId="13" borderId="114" xfId="4" applyNumberFormat="1" applyFont="1" applyFill="1" applyBorder="1" applyAlignment="1">
      <alignment horizontal="center"/>
    </xf>
    <xf numFmtId="0" fontId="8" fillId="12" borderId="27" xfId="4" applyFont="1" applyFill="1" applyBorder="1" applyAlignment="1">
      <alignment horizontal="right"/>
    </xf>
    <xf numFmtId="0" fontId="7" fillId="10" borderId="115" xfId="4" applyFont="1" applyFill="1" applyBorder="1" applyAlignment="1">
      <alignment horizontal="center" textRotation="90" wrapText="1"/>
    </xf>
    <xf numFmtId="0" fontId="11" fillId="14" borderId="116" xfId="4" applyFont="1" applyFill="1" applyBorder="1" applyAlignment="1">
      <alignment horizontal="center" textRotation="90" wrapText="1"/>
    </xf>
    <xf numFmtId="0" fontId="11" fillId="14" borderId="117" xfId="4" applyFont="1" applyFill="1" applyBorder="1" applyAlignment="1">
      <alignment horizontal="center" textRotation="90" wrapText="1"/>
    </xf>
    <xf numFmtId="166" fontId="5" fillId="14" borderId="111" xfId="4" applyNumberFormat="1" applyFont="1" applyFill="1" applyBorder="1" applyAlignment="1">
      <alignment horizontal="center"/>
    </xf>
    <xf numFmtId="166" fontId="5" fillId="14" borderId="113" xfId="4" applyNumberFormat="1" applyFont="1" applyFill="1" applyBorder="1" applyAlignment="1">
      <alignment horizontal="center"/>
    </xf>
    <xf numFmtId="166" fontId="5" fillId="14" borderId="114" xfId="4" applyNumberFormat="1" applyFont="1" applyFill="1" applyBorder="1" applyAlignment="1">
      <alignment horizontal="center"/>
    </xf>
    <xf numFmtId="166" fontId="5" fillId="13" borderId="118" xfId="4" applyNumberFormat="1" applyFont="1" applyFill="1" applyBorder="1" applyAlignment="1">
      <alignment horizontal="center"/>
    </xf>
    <xf numFmtId="0" fontId="52" fillId="0" borderId="106" xfId="23"/>
    <xf numFmtId="0" fontId="29" fillId="31" borderId="0" xfId="19" applyFont="1" applyFill="1" applyBorder="1" applyAlignment="1">
      <alignment horizontal="center" vertical="center" wrapText="1"/>
      <protection locked="0"/>
    </xf>
    <xf numFmtId="0" fontId="29" fillId="31" borderId="0" xfId="19" applyFont="1" applyFill="1" applyBorder="1" applyAlignment="1">
      <alignment horizontal="center" vertical="center" wrapText="1"/>
      <protection locked="0"/>
    </xf>
    <xf numFmtId="49" fontId="29" fillId="27" borderId="0" xfId="19" applyNumberFormat="1" applyFont="1" applyFill="1" applyBorder="1" applyAlignment="1">
      <alignment horizontal="left" vertical="center" wrapText="1"/>
      <protection locked="0"/>
    </xf>
    <xf numFmtId="170" fontId="31" fillId="28" borderId="81" xfId="24" applyNumberFormat="1" applyFont="1" applyFill="1" applyBorder="1" applyProtection="1">
      <protection locked="0"/>
    </xf>
    <xf numFmtId="49" fontId="29" fillId="31" borderId="0" xfId="19" applyNumberFormat="1" applyFont="1" applyFill="1" applyBorder="1" applyAlignment="1">
      <alignment horizontal="left" vertical="center" wrapText="1"/>
      <protection locked="0"/>
    </xf>
    <xf numFmtId="49" fontId="29" fillId="31" borderId="0" xfId="19" applyNumberFormat="1" applyFont="1" applyFill="1" applyBorder="1" applyAlignment="1">
      <alignment horizontal="left" vertical="center" wrapText="1"/>
      <protection locked="0"/>
    </xf>
    <xf numFmtId="170" fontId="31" fillId="31" borderId="81" xfId="24" applyNumberFormat="1" applyFont="1" applyFill="1" applyBorder="1" applyProtection="1">
      <protection locked="0"/>
    </xf>
    <xf numFmtId="170" fontId="3" fillId="12" borderId="0" xfId="5" applyNumberFormat="1" applyFill="1">
      <protection locked="0"/>
    </xf>
    <xf numFmtId="0" fontId="3" fillId="31" borderId="0" xfId="5" applyFill="1" applyAlignment="1">
      <protection locked="0"/>
    </xf>
    <xf numFmtId="0" fontId="29" fillId="27" borderId="80" xfId="19" applyFont="1" applyFill="1" applyBorder="1" applyAlignment="1">
      <alignment vertical="center" wrapText="1"/>
      <protection locked="0"/>
    </xf>
    <xf numFmtId="0" fontId="29" fillId="31" borderId="80" xfId="19" applyFont="1" applyFill="1" applyBorder="1" applyAlignment="1">
      <alignment horizontal="left" vertical="center" wrapText="1"/>
      <protection locked="0"/>
    </xf>
    <xf numFmtId="41" fontId="31" fillId="31" borderId="81" xfId="20" applyFont="1" applyFill="1" applyBorder="1" applyProtection="1">
      <protection locked="0"/>
    </xf>
    <xf numFmtId="49" fontId="29" fillId="12" borderId="0" xfId="19" applyNumberFormat="1" applyFont="1" applyFill="1" applyBorder="1" applyAlignment="1">
      <alignment horizontal="left" vertical="center" wrapText="1"/>
      <protection locked="0"/>
    </xf>
    <xf numFmtId="41" fontId="31" fillId="12" borderId="0" xfId="20" applyFont="1" applyFill="1" applyBorder="1" applyProtection="1">
      <protection locked="0"/>
    </xf>
    <xf numFmtId="49" fontId="54" fillId="31" borderId="0" xfId="19" applyNumberFormat="1" applyFont="1" applyFill="1" applyBorder="1" applyAlignment="1">
      <alignment horizontal="left" vertical="center" wrapText="1"/>
      <protection locked="0"/>
    </xf>
    <xf numFmtId="0" fontId="14" fillId="31" borderId="0" xfId="5" applyFont="1" applyFill="1">
      <protection locked="0"/>
    </xf>
    <xf numFmtId="0" fontId="51" fillId="2" borderId="103" xfId="18"/>
    <xf numFmtId="1" fontId="51" fillId="2" borderId="103" xfId="18" applyNumberFormat="1" applyProtection="1">
      <protection locked="0"/>
    </xf>
    <xf numFmtId="0" fontId="52" fillId="12" borderId="106" xfId="23" applyFill="1" applyProtection="1">
      <protection locked="0"/>
    </xf>
    <xf numFmtId="0" fontId="33" fillId="31" borderId="0" xfId="22" applyFont="1" applyFill="1"/>
    <xf numFmtId="0" fontId="16" fillId="31" borderId="0" xfId="22" applyFont="1" applyFill="1"/>
    <xf numFmtId="1" fontId="33" fillId="31" borderId="0" xfId="22" applyNumberFormat="1" applyFont="1" applyFill="1"/>
    <xf numFmtId="0" fontId="52" fillId="31" borderId="106" xfId="23" applyFill="1"/>
  </cellXfs>
  <cellStyles count="25">
    <cellStyle name="Calculation" xfId="18" builtinId="22"/>
    <cellStyle name="cells" xfId="14" xr:uid="{00000000-0005-0000-0000-000000000000}"/>
    <cellStyle name="column field" xfId="8" xr:uid="{00000000-0005-0000-0000-000001000000}"/>
    <cellStyle name="column field 2" xfId="19" xr:uid="{20A6D4C6-42CB-A842-B7F5-5079D1AC14F1}"/>
    <cellStyle name="Comma [0]" xfId="16" builtinId="6"/>
    <cellStyle name="Comma [0] 2" xfId="9" xr:uid="{00000000-0005-0000-0000-000003000000}"/>
    <cellStyle name="Comma [0] 3" xfId="12" xr:uid="{00000000-0005-0000-0000-000004000000}"/>
    <cellStyle name="Comma [0] 4" xfId="20" xr:uid="{DB450BB9-2F49-CC47-9EC7-334739BA66A0}"/>
    <cellStyle name="Comma 2" xfId="17" xr:uid="{00000000-0005-0000-0000-000005000000}"/>
    <cellStyle name="Comma 3" xfId="24" xr:uid="{190EFA3B-FE8B-9B42-9B3C-CC11BCE92056}"/>
    <cellStyle name="General Headings" xfId="2" xr:uid="{00000000-0005-0000-0000-000006000000}"/>
    <cellStyle name="heading" xfId="3" xr:uid="{00000000-0005-0000-0000-000007000000}"/>
    <cellStyle name="Heading 1" xfId="23" builtinId="16"/>
    <cellStyle name="Heading 3" xfId="1" builtinId="18"/>
    <cellStyle name="heading 5" xfId="7" xr:uid="{00000000-0005-0000-0000-000009000000}"/>
    <cellStyle name="Normal" xfId="0" builtinId="0"/>
    <cellStyle name="Normal 2" xfId="5" xr:uid="{00000000-0005-0000-0000-00000B000000}"/>
    <cellStyle name="Normal 2 2" xfId="15" xr:uid="{00000000-0005-0000-0000-00000C000000}"/>
    <cellStyle name="Normal 2 2 2" xfId="21" xr:uid="{E069F680-A012-964E-8DD1-7E33A0922975}"/>
    <cellStyle name="Normal 3" xfId="22" xr:uid="{4487CACE-FF76-6E4B-99EC-C03C03A22D79}"/>
    <cellStyle name="Normal 6" xfId="4" xr:uid="{00000000-0005-0000-0000-00000D000000}"/>
    <cellStyle name="Normal_VietNamws5" xfId="6" xr:uid="{00000000-0005-0000-0000-00000E000000}"/>
    <cellStyle name="Output 2" xfId="11" xr:uid="{00000000-0005-0000-0000-00000F000000}"/>
    <cellStyle name="Percent 2" xfId="10" xr:uid="{00000000-0005-0000-0000-000010000000}"/>
    <cellStyle name="Percent 3" xfId="13" xr:uid="{00000000-0005-0000-0000-000011000000}"/>
  </cellStyles>
  <dxfs count="226"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7" tint="0.39991454817346722"/>
      </font>
    </dxf>
    <dxf>
      <font>
        <color rgb="FF92D050"/>
      </font>
    </dxf>
    <dxf>
      <font>
        <color rgb="FF00B0F0"/>
      </font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7" tint="0.39991454817346722"/>
      </font>
    </dxf>
    <dxf>
      <font>
        <color rgb="FF92D050"/>
      </font>
    </dxf>
    <dxf>
      <font>
        <color rgb="FF00B0F0"/>
      </font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7" tint="0.79995117038483843"/>
      </font>
      <fill>
        <patternFill>
          <bgColor theme="7" tint="0.79995117038483843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ill>
        <patternFill>
          <bgColor theme="6" tint="0.79995117038483843"/>
        </patternFill>
      </fill>
    </dxf>
    <dxf>
      <font>
        <color theme="6" tint="0.79995117038483843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1"/>
      </font>
      <fill>
        <patternFill>
          <bgColor theme="8" tint="0.79995117038483843"/>
        </patternFill>
      </fill>
    </dxf>
    <dxf>
      <font>
        <color theme="8" tint="0.79995117038483843"/>
      </font>
      <fill>
        <patternFill>
          <bgColor theme="8" tint="0.79995117038483843"/>
        </patternFill>
      </fill>
    </dxf>
    <dxf>
      <font>
        <color auto="1"/>
      </font>
      <fill>
        <patternFill>
          <bgColor theme="0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theme="3" tint="0.79989013336588644"/>
        </top>
        <bottom style="thin">
          <color theme="3" tint="0.79989013336588644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top style="thin">
          <color theme="3" tint="0.79995117038483843"/>
        </top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6" tint="0.79995117038483843"/>
        </patternFill>
      </fill>
    </dxf>
    <dxf>
      <font>
        <color theme="1"/>
      </font>
      <fill>
        <patternFill>
          <bgColor theme="3" tint="0.79995117038483843"/>
        </patternFill>
      </fill>
      <border>
        <left/>
        <right/>
        <top style="thin">
          <color theme="3" tint="0.79995117038483843"/>
        </top>
        <bottom style="thin">
          <color theme="3" tint="0.79995117038483843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bottom style="thin">
          <color theme="4" tint="0.59996337778862885"/>
        </bottom>
        <vertical/>
        <horizontal/>
      </border>
    </dxf>
    <dxf>
      <font>
        <color theme="7" tint="0.39991454817346722"/>
      </font>
    </dxf>
    <dxf>
      <font>
        <color rgb="FF92D050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'JMP Estimates 2000_2015'!$E$2:$O$2</c:f>
          <c:strCache>
            <c:ptCount val="11"/>
            <c:pt idx="0">
              <c:v>Drinking water (%)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'JMP Estimates 2000_2015'!$F$70</c:f>
              <c:strCache>
                <c:ptCount val="1"/>
                <c:pt idx="0">
                  <c:v>Improved within 30 mins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2000_2015'!$F$71:$F$86</c:f>
              <c:numCache>
                <c:formatCode>0.0</c:formatCode>
                <c:ptCount val="16"/>
                <c:pt idx="0">
                  <c:v>77</c:v>
                </c:pt>
                <c:pt idx="1">
                  <c:v>77.5</c:v>
                </c:pt>
                <c:pt idx="2">
                  <c:v>78.099999999999994</c:v>
                </c:pt>
                <c:pt idx="3">
                  <c:v>78.599999999999994</c:v>
                </c:pt>
                <c:pt idx="4">
                  <c:v>79.2</c:v>
                </c:pt>
                <c:pt idx="5">
                  <c:v>79.7</c:v>
                </c:pt>
                <c:pt idx="6">
                  <c:v>80.3</c:v>
                </c:pt>
                <c:pt idx="7">
                  <c:v>80.8</c:v>
                </c:pt>
                <c:pt idx="8">
                  <c:v>81.3</c:v>
                </c:pt>
                <c:pt idx="9">
                  <c:v>81.8</c:v>
                </c:pt>
                <c:pt idx="10">
                  <c:v>82.3</c:v>
                </c:pt>
                <c:pt idx="11">
                  <c:v>82.8</c:v>
                </c:pt>
                <c:pt idx="12">
                  <c:v>83.3</c:v>
                </c:pt>
                <c:pt idx="13">
                  <c:v>83.8</c:v>
                </c:pt>
                <c:pt idx="14">
                  <c:v>84.2</c:v>
                </c:pt>
                <c:pt idx="15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0-0D49-872B-5F97CBCF05F4}"/>
            </c:ext>
          </c:extLst>
        </c:ser>
        <c:ser>
          <c:idx val="2"/>
          <c:order val="1"/>
          <c:tx>
            <c:strRef>
              <c:f>'JMP Estimates 2000_2015'!$G$70</c:f>
              <c:strCache>
                <c:ptCount val="1"/>
                <c:pt idx="0">
                  <c:v>Improved more than 30 mins (limited)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2000_2015'!$G$71:$G$86</c:f>
              <c:numCache>
                <c:formatCode>0.0</c:formatCode>
                <c:ptCount val="16"/>
                <c:pt idx="0">
                  <c:v>10.1</c:v>
                </c:pt>
                <c:pt idx="1">
                  <c:v>10.1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10.199999999999999</c:v>
                </c:pt>
                <c:pt idx="5">
                  <c:v>10.199999999999999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0-0D49-872B-5F97CBCF05F4}"/>
            </c:ext>
          </c:extLst>
        </c:ser>
        <c:ser>
          <c:idx val="3"/>
          <c:order val="2"/>
          <c:tx>
            <c:strRef>
              <c:f>'JMP Estimates 2000_2015'!$H$70</c:f>
              <c:strCache>
                <c:ptCount val="1"/>
                <c:pt idx="0">
                  <c:v>Unimproved water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2000_2015'!$H$71:$H$86</c:f>
              <c:numCache>
                <c:formatCode>0.0</c:formatCode>
                <c:ptCount val="16"/>
                <c:pt idx="0">
                  <c:v>4.5</c:v>
                </c:pt>
                <c:pt idx="1">
                  <c:v>4.3</c:v>
                </c:pt>
                <c:pt idx="2">
                  <c:v>4.0999999999999996</c:v>
                </c:pt>
                <c:pt idx="3">
                  <c:v>3.9</c:v>
                </c:pt>
                <c:pt idx="4">
                  <c:v>3.7</c:v>
                </c:pt>
                <c:pt idx="5">
                  <c:v>3.5</c:v>
                </c:pt>
                <c:pt idx="6">
                  <c:v>3.4</c:v>
                </c:pt>
                <c:pt idx="7">
                  <c:v>3.2</c:v>
                </c:pt>
                <c:pt idx="8">
                  <c:v>3</c:v>
                </c:pt>
                <c:pt idx="9">
                  <c:v>2.8</c:v>
                </c:pt>
                <c:pt idx="10">
                  <c:v>2.7</c:v>
                </c:pt>
                <c:pt idx="11">
                  <c:v>2.5</c:v>
                </c:pt>
                <c:pt idx="12">
                  <c:v>2.2999999999999998</c:v>
                </c:pt>
                <c:pt idx="13">
                  <c:v>2.2000000000000002</c:v>
                </c:pt>
                <c:pt idx="14">
                  <c:v>2</c:v>
                </c:pt>
                <c:pt idx="1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0-0D49-872B-5F97CBCF05F4}"/>
            </c:ext>
          </c:extLst>
        </c:ser>
        <c:ser>
          <c:idx val="4"/>
          <c:order val="3"/>
          <c:tx>
            <c:strRef>
              <c:f>'JMP Estimates 2000_2015'!$I$70</c:f>
              <c:strCache>
                <c:ptCount val="1"/>
                <c:pt idx="0">
                  <c:v>Surface water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2000_2015'!$I$71:$I$86</c:f>
              <c:numCache>
                <c:formatCode>0.0</c:formatCode>
                <c:ptCount val="16"/>
                <c:pt idx="0">
                  <c:v>8.4</c:v>
                </c:pt>
                <c:pt idx="1">
                  <c:v>8</c:v>
                </c:pt>
                <c:pt idx="2">
                  <c:v>7.6</c:v>
                </c:pt>
                <c:pt idx="3">
                  <c:v>7.2</c:v>
                </c:pt>
                <c:pt idx="4">
                  <c:v>6.9</c:v>
                </c:pt>
                <c:pt idx="5">
                  <c:v>6.5</c:v>
                </c:pt>
                <c:pt idx="6">
                  <c:v>6.1</c:v>
                </c:pt>
                <c:pt idx="7">
                  <c:v>5.7</c:v>
                </c:pt>
                <c:pt idx="8">
                  <c:v>5.4</c:v>
                </c:pt>
                <c:pt idx="9">
                  <c:v>5.0999999999999996</c:v>
                </c:pt>
                <c:pt idx="10">
                  <c:v>4.7</c:v>
                </c:pt>
                <c:pt idx="11">
                  <c:v>4.4000000000000004</c:v>
                </c:pt>
                <c:pt idx="12">
                  <c:v>4.0999999999999996</c:v>
                </c:pt>
                <c:pt idx="13">
                  <c:v>3.7</c:v>
                </c:pt>
                <c:pt idx="14">
                  <c:v>3.4</c:v>
                </c:pt>
                <c:pt idx="1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0-0D49-872B-5F97CBCF05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593433295"/>
        <c:axId val="1634884431"/>
      </c:barChart>
      <c:catAx>
        <c:axId val="159343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884431"/>
        <c:crosses val="autoZero"/>
        <c:auto val="1"/>
        <c:lblAlgn val="ctr"/>
        <c:lblOffset val="100"/>
        <c:noMultiLvlLbl val="0"/>
      </c:catAx>
      <c:valAx>
        <c:axId val="163488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433295"/>
        <c:crosses val="autoZero"/>
        <c:crossBetween val="between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9079872408656E-2"/>
          <c:y val="3.0689813420433528E-2"/>
          <c:w val="0.34646527839288149"/>
          <c:h val="0.8407662216094511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'GHS2017S_AccessToiletShare&amp;GeoT'!$D$170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'GHS2017S_AccessToiletShare&amp;GeoT'!$E$168:$G$168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'GHS2017S_AccessToiletShare&amp;GeoT'!$E$170:$G$170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4-4D02-B9E3-63418621AD2E}"/>
            </c:ext>
          </c:extLst>
        </c:ser>
        <c:ser>
          <c:idx val="5"/>
          <c:order val="2"/>
          <c:tx>
            <c:strRef>
              <c:f>'GHS2017S_AccessToiletShare&amp;GeoT'!$D$171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'GHS2017S_AccessToiletShare&amp;GeoT'!$E$168:$G$168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'GHS2017S_AccessToiletShare&amp;GeoT'!$E$171:$G$171</c:f>
              <c:numCache>
                <c:formatCode>0</c:formatCode>
                <c:ptCount val="3"/>
                <c:pt idx="0">
                  <c:v>69.688857097989001</c:v>
                </c:pt>
                <c:pt idx="1">
                  <c:v>60.208147648053171</c:v>
                </c:pt>
                <c:pt idx="2">
                  <c:v>74.920789087570057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4-4D02-B9E3-63418621AD2E}"/>
            </c:ext>
          </c:extLst>
        </c:ser>
        <c:ser>
          <c:idx val="0"/>
          <c:order val="3"/>
          <c:tx>
            <c:strRef>
              <c:f>'GHS2017S_AccessToiletShare&amp;GeoT'!$D$172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'GHS2017S_AccessToiletShare&amp;GeoT'!$E$168:$G$168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'GHS2017S_AccessToiletShare&amp;GeoT'!$E$172:$G$172</c:f>
              <c:numCache>
                <c:formatCode>0</c:formatCode>
                <c:ptCount val="3"/>
                <c:pt idx="0">
                  <c:v>12.899595568681837</c:v>
                </c:pt>
                <c:pt idx="1">
                  <c:v>4.8339972868146068</c:v>
                </c:pt>
                <c:pt idx="2">
                  <c:v>17.350598090048621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D4-4D02-B9E3-63418621AD2E}"/>
            </c:ext>
          </c:extLst>
        </c:ser>
        <c:ser>
          <c:idx val="6"/>
          <c:order val="4"/>
          <c:tx>
            <c:strRef>
              <c:f>'GHS2017S_AccessToiletShare&amp;GeoT'!$D$173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'GHS2017S_AccessToiletShare&amp;GeoT'!$E$168:$G$168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'GHS2017S_AccessToiletShare&amp;GeoT'!$E$173:$G$173</c:f>
              <c:numCache>
                <c:formatCode>0</c:formatCode>
                <c:ptCount val="3"/>
                <c:pt idx="0">
                  <c:v>15.207637026213867</c:v>
                </c:pt>
                <c:pt idx="1">
                  <c:v>30.969606809481391</c:v>
                </c:pt>
                <c:pt idx="2">
                  <c:v>6.5093898788506923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D4-4D02-B9E3-63418621AD2E}"/>
            </c:ext>
          </c:extLst>
        </c:ser>
        <c:ser>
          <c:idx val="1"/>
          <c:order val="5"/>
          <c:tx>
            <c:strRef>
              <c:f>'GHS2017S_AccessToiletShare&amp;GeoT'!$D$174</c:f>
              <c:strCache>
                <c:ptCount val="1"/>
                <c:pt idx="0">
                  <c:v>Open defication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'GHS2017S_AccessToiletShare&amp;GeoT'!$E$168:$G$168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'GHS2017S_AccessToiletShare&amp;GeoT'!$E$174:$G$174</c:f>
              <c:numCache>
                <c:formatCode>0</c:formatCode>
                <c:ptCount val="3"/>
                <c:pt idx="0">
                  <c:v>2.2039103071152812</c:v>
                </c:pt>
                <c:pt idx="1">
                  <c:v>3.988248255650864</c:v>
                </c:pt>
                <c:pt idx="2">
                  <c:v>1.2192229435306152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D4-4D02-B9E3-63418621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'GHS2017S_AccessToiletShare&amp;GeoT'!$D$169</c15:sqref>
                        </c15:formulaRef>
                      </c:ext>
                    </c:extLst>
                    <c:strCache>
                      <c:ptCount val="1"/>
                      <c:pt idx="0">
                        <c:v>GHS2016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'GHS2017S_AccessToiletShare&amp;GeoT'!$E$168:$G$168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'GHS2017S_AccessToiletShare&amp;GeoT'!$E$169:$G$169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2015</c:v>
                      </c:pt>
                      <c:pt idx="1">
                        <c:v>2015</c:v>
                      </c:pt>
                      <c:pt idx="2">
                        <c:v>2015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BD4-4D02-B9E3-63418621AD2E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layout>
            <c:manualLayout>
              <c:xMode val="edge"/>
              <c:yMode val="edge"/>
              <c:x val="0.48513151281621714"/>
              <c:y val="0.331549941025909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35176985855487"/>
          <c:y val="0.1144040233752248"/>
          <c:w val="0.39939632545931758"/>
          <c:h val="0.77677191932599288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9079872408656E-2"/>
          <c:y val="3.0689813420433528E-2"/>
          <c:w val="0.34646527839288149"/>
          <c:h val="0.84076622160945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'[1]GHS 2017 OpenDefecation'!$P$42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'[1]GHS 2017 OpenDefecation'!$Q$40:$S$40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'[1]GHS 2017 OpenDefecation'!$Q$42:$S$42</c:f>
              <c:numCache>
                <c:formatCode>General</c:formatCode>
                <c:ptCount val="3"/>
                <c:pt idx="0">
                  <c:v>3.4815721249851328</c:v>
                </c:pt>
                <c:pt idx="1">
                  <c:v>4.2258517326224876</c:v>
                </c:pt>
                <c:pt idx="2">
                  <c:v>3.0708412288477476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C-7E46-B4B9-22FCAE20E8BB}"/>
            </c:ext>
          </c:extLst>
        </c:ser>
        <c:ser>
          <c:idx val="2"/>
          <c:order val="1"/>
          <c:tx>
            <c:strRef>
              <c:f>'[1]GHS 2017 OpenDefecation'!$P$43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'[1]GHS 2017 OpenDefecation'!$Q$40:$S$40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'[1]GHS 2017 OpenDefecation'!$Q$43:$S$43</c:f>
              <c:numCache>
                <c:formatCode>General</c:formatCode>
                <c:ptCount val="3"/>
                <c:pt idx="0">
                  <c:v>12.680384991747554</c:v>
                </c:pt>
                <c:pt idx="1">
                  <c:v>11.727183979595992</c:v>
                </c:pt>
                <c:pt idx="2">
                  <c:v>13.206409219608711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C-7E46-B4B9-22FCAE20E8BB}"/>
            </c:ext>
          </c:extLst>
        </c:ser>
        <c:ser>
          <c:idx val="3"/>
          <c:order val="2"/>
          <c:tx>
            <c:strRef>
              <c:f>'[1]GHS 2017 OpenDefecation'!$P$44</c:f>
              <c:strCache>
                <c:ptCount val="1"/>
                <c:pt idx="0">
                  <c:v>Do not know</c:v>
                </c:pt>
              </c:strCache>
            </c:strRef>
          </c:tx>
          <c:invertIfNegative val="0"/>
          <c:cat>
            <c:strRef>
              <c:f>'[1]GHS 2017 OpenDefecation'!$Q$40:$S$40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'[1]GHS 2017 OpenDefecation'!$Q$44:$S$44</c:f>
              <c:numCache>
                <c:formatCode>General</c:formatCode>
                <c:ptCount val="3"/>
                <c:pt idx="0">
                  <c:v>7.7402382308033341E-2</c:v>
                </c:pt>
                <c:pt idx="1">
                  <c:v>1.3766044596498977E-2</c:v>
                </c:pt>
                <c:pt idx="2">
                  <c:v>0.11252011191792322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C-7E46-B4B9-22FCAE20E8BB}"/>
            </c:ext>
          </c:extLst>
        </c:ser>
        <c:ser>
          <c:idx val="4"/>
          <c:order val="3"/>
          <c:tx>
            <c:strRef>
              <c:f>'[1]GHS 2017 OpenDefecation'!$P$45</c:f>
              <c:strCache>
                <c:ptCount val="1"/>
                <c:pt idx="0">
                  <c:v>Not applicable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'[1]GHS 2017 OpenDefecation'!$Q$40:$S$40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'[1]GHS 2017 OpenDefecation'!$Q$45:$S$45</c:f>
              <c:numCache>
                <c:formatCode>General</c:formatCode>
                <c:ptCount val="3"/>
                <c:pt idx="0">
                  <c:v>24.487831433008644</c:v>
                </c:pt>
                <c:pt idx="1">
                  <c:v>42.255047506731486</c:v>
                </c:pt>
                <c:pt idx="2">
                  <c:v>14.682988595794697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C-7E46-B4B9-22FCAE20E8BB}"/>
            </c:ext>
          </c:extLst>
        </c:ser>
        <c:ser>
          <c:idx val="5"/>
          <c:order val="4"/>
          <c:tx>
            <c:strRef>
              <c:f>'[1]GHS 2017 OpenDefecation'!$P$46</c:f>
              <c:strCache>
                <c:ptCount val="1"/>
                <c:pt idx="0">
                  <c:v>Unspecified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'[1]GHS 2017 OpenDefecation'!$Q$40:$S$40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'[1]GHS 2017 OpenDefecation'!$Q$46:$S$46</c:f>
              <c:numCache>
                <c:formatCode>General</c:formatCode>
                <c:ptCount val="3"/>
                <c:pt idx="0">
                  <c:v>59.272809067950639</c:v>
                </c:pt>
                <c:pt idx="1">
                  <c:v>41.778150736453533</c:v>
                </c:pt>
                <c:pt idx="2">
                  <c:v>68.927240843830916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C-7E46-B4B9-22FCAE20E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/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layout>
            <c:manualLayout>
              <c:xMode val="edge"/>
              <c:yMode val="edge"/>
              <c:x val="0.48513151281621714"/>
              <c:y val="0.331549941025909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35176985855487"/>
          <c:y val="0.1144040233752248"/>
          <c:w val="0.3287367829021372"/>
          <c:h val="0.39378392362993403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'GHS2017 HygieneLadder'!$J$27</c:f>
          <c:strCache>
            <c:ptCount val="1"/>
            <c:pt idx="0">
              <c:v>Hygiene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'GHS2017 HygieneLadder'!$I$29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'GHS2017 HygieneLadder'!$J$28:$L$28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HygieneLadder'!$J$29:$L$29</c:f>
              <c:numCache>
                <c:formatCode>0</c:formatCode>
                <c:ptCount val="3"/>
                <c:pt idx="0">
                  <c:v>65.050464373194799</c:v>
                </c:pt>
                <c:pt idx="1">
                  <c:v>40.277011690465514</c:v>
                </c:pt>
                <c:pt idx="2">
                  <c:v>78.721700715536898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1-F247-ACF8-58FBFC9659E2}"/>
            </c:ext>
          </c:extLst>
        </c:ser>
        <c:ser>
          <c:idx val="1"/>
          <c:order val="1"/>
          <c:tx>
            <c:strRef>
              <c:f>'GHS2017 HygieneLadder'!$I$30</c:f>
              <c:strCache>
                <c:ptCount val="1"/>
                <c:pt idx="0">
                  <c:v>Limited service (calculation)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'GHS2017 HygieneLadder'!$J$28:$L$28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HygieneLadder'!$J$30:$L$30</c:f>
              <c:numCache>
                <c:formatCode>0</c:formatCode>
                <c:ptCount val="3"/>
                <c:pt idx="0">
                  <c:v>24.058013033146338</c:v>
                </c:pt>
                <c:pt idx="1">
                  <c:v>41.453716806204433</c:v>
                </c:pt>
                <c:pt idx="2">
                  <c:v>14.458189356221713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1-F247-ACF8-58FBFC9659E2}"/>
            </c:ext>
          </c:extLst>
        </c:ser>
        <c:ser>
          <c:idx val="2"/>
          <c:order val="2"/>
          <c:tx>
            <c:strRef>
              <c:f>'GHS2017 HygieneLadder'!$I$31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'GHS2017 HygieneLadder'!$J$28:$L$28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HygieneLadder'!$J$31:$L$31</c:f>
              <c:numCache>
                <c:formatCode>0</c:formatCode>
                <c:ptCount val="3"/>
                <c:pt idx="0">
                  <c:v>10.89152259365887</c:v>
                </c:pt>
                <c:pt idx="1">
                  <c:v>18.269271503330053</c:v>
                </c:pt>
                <c:pt idx="2">
                  <c:v>6.8201099282414006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1-F247-ACF8-58FBFC9659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39463391"/>
        <c:axId val="1717995071"/>
      </c:barChart>
      <c:catAx>
        <c:axId val="173946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995071"/>
        <c:crosses val="autoZero"/>
        <c:auto val="1"/>
        <c:lblAlgn val="ctr"/>
        <c:lblOffset val="100"/>
        <c:noMultiLvlLbl val="0"/>
      </c:catAx>
      <c:valAx>
        <c:axId val="171799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463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74042078593114"/>
          <c:y val="0.30480790416661835"/>
          <c:w val="0.25909576481153607"/>
          <c:h val="0.44661370936880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'JMP Estimates 2000_2015'!$P$2:$AA$2</c:f>
          <c:strCache>
            <c:ptCount val="12"/>
            <c:pt idx="0">
              <c:v>Sanitation (%)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'JMP Estimates 2000_2015'!$Q$70</c:f>
              <c:strCache>
                <c:ptCount val="1"/>
                <c:pt idx="0">
                  <c:v>Improved and not shared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2000_2015'!$Q$71:$Q$86</c:f>
              <c:numCache>
                <c:formatCode>0.0</c:formatCode>
                <c:ptCount val="16"/>
                <c:pt idx="0">
                  <c:v>59.4</c:v>
                </c:pt>
                <c:pt idx="1">
                  <c:v>60.4</c:v>
                </c:pt>
                <c:pt idx="2">
                  <c:v>61.4</c:v>
                </c:pt>
                <c:pt idx="3">
                  <c:v>62.4</c:v>
                </c:pt>
                <c:pt idx="4">
                  <c:v>63.3</c:v>
                </c:pt>
                <c:pt idx="5">
                  <c:v>64.3</c:v>
                </c:pt>
                <c:pt idx="6">
                  <c:v>65.3</c:v>
                </c:pt>
                <c:pt idx="7">
                  <c:v>66.2</c:v>
                </c:pt>
                <c:pt idx="8">
                  <c:v>67.099999999999994</c:v>
                </c:pt>
                <c:pt idx="9">
                  <c:v>68</c:v>
                </c:pt>
                <c:pt idx="10">
                  <c:v>68.900000000000006</c:v>
                </c:pt>
                <c:pt idx="11">
                  <c:v>69.8</c:v>
                </c:pt>
                <c:pt idx="12">
                  <c:v>70.599999999999994</c:v>
                </c:pt>
                <c:pt idx="13">
                  <c:v>71.5</c:v>
                </c:pt>
                <c:pt idx="14">
                  <c:v>72.3</c:v>
                </c:pt>
                <c:pt idx="15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E-2744-9620-1891AAFAC38D}"/>
            </c:ext>
          </c:extLst>
        </c:ser>
        <c:ser>
          <c:idx val="2"/>
          <c:order val="1"/>
          <c:tx>
            <c:strRef>
              <c:f>'JMP Estimates 2000_2015'!$R$70</c:f>
              <c:strCache>
                <c:ptCount val="1"/>
                <c:pt idx="0">
                  <c:v>Improved and shared (limited)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2000_2015'!$R$71:$R$86</c:f>
              <c:numCache>
                <c:formatCode>0.0</c:formatCode>
                <c:ptCount val="16"/>
                <c:pt idx="0">
                  <c:v>13.4</c:v>
                </c:pt>
                <c:pt idx="1">
                  <c:v>13.6</c:v>
                </c:pt>
                <c:pt idx="2">
                  <c:v>13.8</c:v>
                </c:pt>
                <c:pt idx="3">
                  <c:v>14.1</c:v>
                </c:pt>
                <c:pt idx="4">
                  <c:v>14.3</c:v>
                </c:pt>
                <c:pt idx="5">
                  <c:v>14.5</c:v>
                </c:pt>
                <c:pt idx="6">
                  <c:v>14.7</c:v>
                </c:pt>
                <c:pt idx="7">
                  <c:v>14.9</c:v>
                </c:pt>
                <c:pt idx="8">
                  <c:v>15.1</c:v>
                </c:pt>
                <c:pt idx="9">
                  <c:v>15.3</c:v>
                </c:pt>
                <c:pt idx="10">
                  <c:v>15.5</c:v>
                </c:pt>
                <c:pt idx="11">
                  <c:v>15.7</c:v>
                </c:pt>
                <c:pt idx="12">
                  <c:v>15.9</c:v>
                </c:pt>
                <c:pt idx="13">
                  <c:v>16.100000000000001</c:v>
                </c:pt>
                <c:pt idx="14">
                  <c:v>16.3</c:v>
                </c:pt>
                <c:pt idx="15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2744-9620-1891AAFAC38D}"/>
            </c:ext>
          </c:extLst>
        </c:ser>
        <c:ser>
          <c:idx val="3"/>
          <c:order val="2"/>
          <c:tx>
            <c:strRef>
              <c:f>'JMP Estimates 2000_2015'!$S$70</c:f>
              <c:strCache>
                <c:ptCount val="1"/>
                <c:pt idx="0">
                  <c:v>Unimproved sanitation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2000_2015'!$S$71:$S$86</c:f>
              <c:numCache>
                <c:formatCode>0.0</c:formatCode>
                <c:ptCount val="16"/>
                <c:pt idx="0">
                  <c:v>14.6</c:v>
                </c:pt>
                <c:pt idx="1">
                  <c:v>14.2</c:v>
                </c:pt>
                <c:pt idx="2">
                  <c:v>13.7</c:v>
                </c:pt>
                <c:pt idx="3">
                  <c:v>13.3</c:v>
                </c:pt>
                <c:pt idx="4">
                  <c:v>12.8</c:v>
                </c:pt>
                <c:pt idx="5">
                  <c:v>12.4</c:v>
                </c:pt>
                <c:pt idx="6">
                  <c:v>12</c:v>
                </c:pt>
                <c:pt idx="7">
                  <c:v>11.5</c:v>
                </c:pt>
                <c:pt idx="8">
                  <c:v>11.1</c:v>
                </c:pt>
                <c:pt idx="9">
                  <c:v>10.7</c:v>
                </c:pt>
                <c:pt idx="10">
                  <c:v>10.199999999999999</c:v>
                </c:pt>
                <c:pt idx="11">
                  <c:v>9.8000000000000007</c:v>
                </c:pt>
                <c:pt idx="12">
                  <c:v>9.4</c:v>
                </c:pt>
                <c:pt idx="13">
                  <c:v>9</c:v>
                </c:pt>
                <c:pt idx="14">
                  <c:v>8.6</c:v>
                </c:pt>
                <c:pt idx="1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E-2744-9620-1891AAFAC38D}"/>
            </c:ext>
          </c:extLst>
        </c:ser>
        <c:ser>
          <c:idx val="4"/>
          <c:order val="3"/>
          <c:tx>
            <c:strRef>
              <c:f>'JMP Estimates 2000_2015'!$T$70</c:f>
              <c:strCache>
                <c:ptCount val="1"/>
                <c:pt idx="0">
                  <c:v>Open defecation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'JMP Estimates 2000_2015'!$D$71:$D$86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'JMP Estimates 2000_2015'!$T$71:$T$86</c:f>
              <c:numCache>
                <c:formatCode>0.0</c:formatCode>
                <c:ptCount val="16"/>
                <c:pt idx="0">
                  <c:v>12.6</c:v>
                </c:pt>
                <c:pt idx="1">
                  <c:v>11.8</c:v>
                </c:pt>
                <c:pt idx="2">
                  <c:v>11</c:v>
                </c:pt>
                <c:pt idx="3">
                  <c:v>10.3</c:v>
                </c:pt>
                <c:pt idx="4">
                  <c:v>9.5</c:v>
                </c:pt>
                <c:pt idx="5">
                  <c:v>8.8000000000000007</c:v>
                </c:pt>
                <c:pt idx="6">
                  <c:v>8.1</c:v>
                </c:pt>
                <c:pt idx="7">
                  <c:v>7.4</c:v>
                </c:pt>
                <c:pt idx="8">
                  <c:v>6.7</c:v>
                </c:pt>
                <c:pt idx="9">
                  <c:v>6</c:v>
                </c:pt>
                <c:pt idx="10">
                  <c:v>5.4</c:v>
                </c:pt>
                <c:pt idx="11">
                  <c:v>4.7</c:v>
                </c:pt>
                <c:pt idx="12">
                  <c:v>4.0999999999999996</c:v>
                </c:pt>
                <c:pt idx="13">
                  <c:v>3.5</c:v>
                </c:pt>
                <c:pt idx="14">
                  <c:v>2.8</c:v>
                </c:pt>
                <c:pt idx="1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2744-9620-1891AAFAC3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593433295"/>
        <c:axId val="1634884431"/>
      </c:barChart>
      <c:catAx>
        <c:axId val="159343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884431"/>
        <c:crosses val="autoZero"/>
        <c:auto val="1"/>
        <c:lblAlgn val="ctr"/>
        <c:lblOffset val="100"/>
        <c:noMultiLvlLbl val="0"/>
      </c:catAx>
      <c:valAx>
        <c:axId val="163488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43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'GHS2015 W_AccessByDist&amp;GeoType'!$B$194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W_AccessByDist&amp;GeoType'!$C$192:$E$192</c:f>
              <c:strCache>
                <c:ptCount val="3"/>
                <c:pt idx="0">
                  <c:v>National*</c:v>
                </c:pt>
                <c:pt idx="1">
                  <c:v>Rural*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W_AccessByDist&amp;GeoType'!$C$194:$E$194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85.024629450000006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F-0F4E-9E3E-9AF1B2F822A6}"/>
            </c:ext>
          </c:extLst>
        </c:ser>
        <c:ser>
          <c:idx val="2"/>
          <c:order val="1"/>
          <c:tx>
            <c:strRef>
              <c:f>'GHS2015 W_AccessByDist&amp;GeoType'!$B$195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W_AccessByDist&amp;GeoType'!$C$192:$E$192</c:f>
              <c:strCache>
                <c:ptCount val="3"/>
                <c:pt idx="0">
                  <c:v>National*</c:v>
                </c:pt>
                <c:pt idx="1">
                  <c:v>Rural*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W_AccessByDist&amp;GeoType'!$C$195:$E$195</c:f>
              <c:numCache>
                <c:formatCode>0</c:formatCode>
                <c:ptCount val="3"/>
                <c:pt idx="0">
                  <c:v>84.697265470000005</c:v>
                </c:pt>
                <c:pt idx="1">
                  <c:v>62.625973369999997</c:v>
                </c:pt>
                <c:pt idx="2">
                  <c:v>11.66145427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F-0F4E-9E3E-9AF1B2F822A6}"/>
            </c:ext>
          </c:extLst>
        </c:ser>
        <c:ser>
          <c:idx val="3"/>
          <c:order val="2"/>
          <c:tx>
            <c:strRef>
              <c:f>'GHS2015 W_AccessByDist&amp;GeoType'!$B$196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W_AccessByDist&amp;GeoType'!$C$192:$E$192</c:f>
              <c:strCache>
                <c:ptCount val="3"/>
                <c:pt idx="0">
                  <c:v>National*</c:v>
                </c:pt>
                <c:pt idx="1">
                  <c:v>Rural*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W_AccessByDist&amp;GeoType'!$C$196:$E$196</c:f>
              <c:numCache>
                <c:formatCode>0</c:formatCode>
                <c:ptCount val="3"/>
                <c:pt idx="0">
                  <c:v>10.27469696</c:v>
                </c:pt>
                <c:pt idx="1">
                  <c:v>23.876723259999999</c:v>
                </c:pt>
                <c:pt idx="2">
                  <c:v>2.88626586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F-0F4E-9E3E-9AF1B2F822A6}"/>
            </c:ext>
          </c:extLst>
        </c:ser>
        <c:ser>
          <c:idx val="4"/>
          <c:order val="3"/>
          <c:tx>
            <c:strRef>
              <c:f>'GHS2015 W_AccessByDist&amp;GeoType'!$B$197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W_AccessByDist&amp;GeoType'!$C$192:$E$192</c:f>
              <c:strCache>
                <c:ptCount val="3"/>
                <c:pt idx="0">
                  <c:v>National*</c:v>
                </c:pt>
                <c:pt idx="1">
                  <c:v>Rural*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W_AccessByDist&amp;GeoType'!$C$197:$E$197</c:f>
              <c:numCache>
                <c:formatCode>0</c:formatCode>
                <c:ptCount val="3"/>
                <c:pt idx="0">
                  <c:v>1.8821310280000001</c:v>
                </c:pt>
                <c:pt idx="1">
                  <c:v>4.7081752330000004</c:v>
                </c:pt>
                <c:pt idx="2">
                  <c:v>0.34706320540000002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F-0F4E-9E3E-9AF1B2F822A6}"/>
            </c:ext>
          </c:extLst>
        </c:ser>
        <c:ser>
          <c:idx val="5"/>
          <c:order val="4"/>
          <c:tx>
            <c:strRef>
              <c:f>'GHS2015 W_AccessByDist&amp;GeoType'!$B$198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 W_AccessByDist&amp;GeoType'!$C$192:$E$192</c:f>
              <c:strCache>
                <c:ptCount val="3"/>
                <c:pt idx="0">
                  <c:v>National*</c:v>
                </c:pt>
                <c:pt idx="1">
                  <c:v>Rural*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W_AccessByDist&amp;GeoType'!$C$198:$E$198</c:f>
              <c:numCache>
                <c:formatCode>0</c:formatCode>
                <c:ptCount val="3"/>
                <c:pt idx="0">
                  <c:v>3.145906541</c:v>
                </c:pt>
                <c:pt idx="1">
                  <c:v>8.7891281390000007</c:v>
                </c:pt>
                <c:pt idx="2">
                  <c:v>8.0587224299999996E-2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F-0F4E-9E3E-9AF1B2F8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77688357336575"/>
          <c:y val="0.90076149131214556"/>
          <c:w val="0.78122311642663422"/>
          <c:h val="9.0431757559218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'GHS2015 W_AccessByDist&amp;GeoType'!$M$174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W_AccessByDist&amp;GeoType'!$N$172:$P$172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W_AccessByDist&amp;GeoType'!$N$174:$P$174</c:f>
              <c:numCache>
                <c:formatCode>0</c:formatCode>
                <c:ptCount val="3"/>
                <c:pt idx="0">
                  <c:v>77</c:v>
                </c:pt>
                <c:pt idx="1">
                  <c:v>62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2-6C4A-AEF7-1D625D349658}"/>
            </c:ext>
          </c:extLst>
        </c:ser>
        <c:ser>
          <c:idx val="4"/>
          <c:order val="1"/>
          <c:tx>
            <c:strRef>
              <c:f>'GHS2015 W_AccessByDist&amp;GeoType'!$M$175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 W_AccessByDist&amp;GeoType'!$N$172:$P$172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W_AccessByDist&amp;GeoType'!$N$175:$P$175</c:f>
              <c:numCache>
                <c:formatCode>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2-6C4A-AEF7-1D625D349658}"/>
            </c:ext>
          </c:extLst>
        </c:ser>
        <c:ser>
          <c:idx val="5"/>
          <c:order val="2"/>
          <c:tx>
            <c:strRef>
              <c:f>'GHS2015 W_AccessByDist&amp;GeoType'!$M$176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 W_AccessByDist&amp;GeoType'!$N$172:$P$172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W_AccessByDist&amp;GeoType'!$N$176:$P$176</c:f>
              <c:numCache>
                <c:formatCode>0</c:formatCode>
                <c:ptCount val="3"/>
                <c:pt idx="0">
                  <c:v>9</c:v>
                </c:pt>
                <c:pt idx="1">
                  <c:v>21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2-6C4A-AEF7-1D625D349658}"/>
            </c:ext>
          </c:extLst>
        </c:ser>
        <c:ser>
          <c:idx val="0"/>
          <c:order val="3"/>
          <c:tx>
            <c:strRef>
              <c:f>'GHS2015 W_AccessByDist&amp;GeoType'!$M$177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 W_AccessByDist&amp;GeoType'!$N$172:$P$172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W_AccessByDist&amp;GeoType'!$N$177:$P$177</c:f>
              <c:numCache>
                <c:formatCode>0</c:formatCode>
                <c:ptCount val="3"/>
                <c:pt idx="0">
                  <c:v>3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B2-6C4A-AEF7-1D625D349658}"/>
            </c:ext>
          </c:extLst>
        </c:ser>
        <c:ser>
          <c:idx val="6"/>
          <c:order val="4"/>
          <c:tx>
            <c:strRef>
              <c:f>'GHS2015 W_AccessByDist&amp;GeoType'!$M$178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2-498D-BFF3-3F37B11C640E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 W_AccessByDist&amp;GeoType'!$N$172:$P$172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 W_AccessByDist&amp;GeoType'!$N$178:$P$178</c:f>
              <c:numCache>
                <c:formatCode>0</c:formatCode>
                <c:ptCount val="3"/>
                <c:pt idx="0">
                  <c:v>3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2-6C4A-AEF7-1D625D34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12316126682609"/>
          <c:y val="7.3201173520528282E-2"/>
          <c:w val="0.38269975105962339"/>
          <c:h val="0.622401010568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1"/>
          <c:tx>
            <c:strRef>
              <c:f>'GHS2016 W_AccessByDist&amp;GeoType'!$F$172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W_AccessByDist&amp;GeoType'!$G$172:$I$172</c:f>
              <c:numCache>
                <c:formatCode>0</c:formatCode>
                <c:ptCount val="3"/>
                <c:pt idx="0">
                  <c:v>75.439801319204065</c:v>
                </c:pt>
                <c:pt idx="1">
                  <c:v>59.982289423785971</c:v>
                </c:pt>
                <c:pt idx="2">
                  <c:v>84.096266387954032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3-2F4A-A7F9-A9782DB0DB4F}"/>
            </c:ext>
          </c:extLst>
        </c:ser>
        <c:ser>
          <c:idx val="5"/>
          <c:order val="2"/>
          <c:tx>
            <c:strRef>
              <c:f>'GHS2016 W_AccessByDist&amp;GeoType'!$F$173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W_AccessByDist&amp;GeoType'!$G$173:$I$173</c:f>
              <c:numCache>
                <c:formatCode>0</c:formatCode>
                <c:ptCount val="3"/>
                <c:pt idx="0">
                  <c:v>8.5816074507860094</c:v>
                </c:pt>
                <c:pt idx="1">
                  <c:v>0.98969190351729708</c:v>
                </c:pt>
                <c:pt idx="2">
                  <c:v>12.833207073317453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3-2F4A-A7F9-A9782DB0DB4F}"/>
            </c:ext>
          </c:extLst>
        </c:ser>
        <c:ser>
          <c:idx val="0"/>
          <c:order val="3"/>
          <c:tx>
            <c:strRef>
              <c:f>'GHS2016 W_AccessByDist&amp;GeoType'!$F$174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W_AccessByDist&amp;GeoType'!$G$174:$I$174</c:f>
              <c:numCache>
                <c:formatCode>0</c:formatCode>
                <c:ptCount val="3"/>
                <c:pt idx="0">
                  <c:v>9.5867720531972047</c:v>
                </c:pt>
                <c:pt idx="1">
                  <c:v>22.036028871332579</c:v>
                </c:pt>
                <c:pt idx="2">
                  <c:v>2.6149801175211613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3-2F4A-A7F9-A9782DB0DB4F}"/>
            </c:ext>
          </c:extLst>
        </c:ser>
        <c:ser>
          <c:idx val="6"/>
          <c:order val="4"/>
          <c:tx>
            <c:strRef>
              <c:f>'GHS2016 W_AccessByDist&amp;GeoType'!$F$175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W_AccessByDist&amp;GeoType'!$G$175:$I$175</c:f>
              <c:numCache>
                <c:formatCode>0</c:formatCode>
                <c:ptCount val="3"/>
                <c:pt idx="0">
                  <c:v>3.0010618149460382</c:v>
                </c:pt>
                <c:pt idx="1">
                  <c:v>7.7112238283085901</c:v>
                </c:pt>
                <c:pt idx="2">
                  <c:v>0.36329234643845293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3-2F4A-A7F9-A9782DB0DB4F}"/>
            </c:ext>
          </c:extLst>
        </c:ser>
        <c:ser>
          <c:idx val="1"/>
          <c:order val="5"/>
          <c:tx>
            <c:strRef>
              <c:f>'GHS2016 W_AccessByDist&amp;GeoType'!$F$176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W_AccessByDist&amp;GeoType'!$G$176:$I$176</c:f>
              <c:numCache>
                <c:formatCode>0</c:formatCode>
                <c:ptCount val="3"/>
                <c:pt idx="0">
                  <c:v>3.3907573618666849</c:v>
                </c:pt>
                <c:pt idx="1">
                  <c:v>9.280765973055491</c:v>
                </c:pt>
                <c:pt idx="2">
                  <c:v>9.2254074768948882E-2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3-2F4A-A7F9-A9782DB0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'GHS2016 W_AccessByDist&amp;GeoType'!$F$171</c15:sqref>
                        </c15:formulaRef>
                      </c:ext>
                    </c:extLst>
                    <c:strCache>
                      <c:ptCount val="1"/>
                      <c:pt idx="0">
                        <c:v>GHS2016</c:v>
                      </c:pt>
                    </c:strCache>
                  </c:strRef>
                </c:tx>
                <c:spPr>
                  <a:solidFill>
                    <a:srgbClr val="00B0F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'GHS2016 W_AccessByDist&amp;GeoType'!$G$170:$I$170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'GHS2016 W_AccessByDist&amp;GeoType'!$G$171:$I$171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2016</c:v>
                      </c:pt>
                      <c:pt idx="1">
                        <c:v>2016</c:v>
                      </c:pt>
                      <c:pt idx="2">
                        <c:v>2016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573-2F4A-A7F9-A9782DB0DB4F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69746653829816"/>
          <c:y val="6.8572405602613684E-2"/>
          <c:w val="0.34506275615982723"/>
          <c:h val="0.62530876055892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SOUTH AFRICA ACCESS TO WATER 2016</a:t>
            </a:r>
          </a:p>
        </c:rich>
      </c:tx>
      <c:layout>
        <c:manualLayout>
          <c:xMode val="edge"/>
          <c:yMode val="edge"/>
          <c:x val="0.17383536519306925"/>
          <c:y val="8.38398381825107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1"/>
          <c:tx>
            <c:strRef>
              <c:f>'GHS2016 W_AccessByDist&amp;GeoType'!$F$172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W_AccessByDist&amp;GeoType'!$G$172:$I$172</c:f>
              <c:numCache>
                <c:formatCode>0</c:formatCode>
                <c:ptCount val="3"/>
                <c:pt idx="0">
                  <c:v>75.439801319204065</c:v>
                </c:pt>
                <c:pt idx="1">
                  <c:v>59.982289423785971</c:v>
                </c:pt>
                <c:pt idx="2">
                  <c:v>84.096266387954032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C-F440-A996-30504F273869}"/>
            </c:ext>
          </c:extLst>
        </c:ser>
        <c:ser>
          <c:idx val="5"/>
          <c:order val="2"/>
          <c:tx>
            <c:strRef>
              <c:f>'GHS2016 W_AccessByDist&amp;GeoType'!$F$173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W_AccessByDist&amp;GeoType'!$G$173:$I$173</c:f>
              <c:numCache>
                <c:formatCode>0</c:formatCode>
                <c:ptCount val="3"/>
                <c:pt idx="0">
                  <c:v>8.5816074507860094</c:v>
                </c:pt>
                <c:pt idx="1">
                  <c:v>0.98969190351729708</c:v>
                </c:pt>
                <c:pt idx="2">
                  <c:v>12.833207073317453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C-F440-A996-30504F273869}"/>
            </c:ext>
          </c:extLst>
        </c:ser>
        <c:ser>
          <c:idx val="0"/>
          <c:order val="3"/>
          <c:tx>
            <c:strRef>
              <c:f>'GHS2016 W_AccessByDist&amp;GeoType'!$F$174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W_AccessByDist&amp;GeoType'!$G$174:$I$174</c:f>
              <c:numCache>
                <c:formatCode>0</c:formatCode>
                <c:ptCount val="3"/>
                <c:pt idx="0">
                  <c:v>9.5867720531972047</c:v>
                </c:pt>
                <c:pt idx="1">
                  <c:v>22.036028871332579</c:v>
                </c:pt>
                <c:pt idx="2">
                  <c:v>2.6149801175211613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DC-F440-A996-30504F273869}"/>
            </c:ext>
          </c:extLst>
        </c:ser>
        <c:ser>
          <c:idx val="6"/>
          <c:order val="4"/>
          <c:tx>
            <c:strRef>
              <c:f>'GHS2016 W_AccessByDist&amp;GeoType'!$F$175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W_AccessByDist&amp;GeoType'!$G$175:$I$175</c:f>
              <c:numCache>
                <c:formatCode>0</c:formatCode>
                <c:ptCount val="3"/>
                <c:pt idx="0">
                  <c:v>3.0010618149460382</c:v>
                </c:pt>
                <c:pt idx="1">
                  <c:v>7.7112238283085901</c:v>
                </c:pt>
                <c:pt idx="2">
                  <c:v>0.36329234643845293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DC-F440-A996-30504F273869}"/>
            </c:ext>
          </c:extLst>
        </c:ser>
        <c:ser>
          <c:idx val="1"/>
          <c:order val="5"/>
          <c:tx>
            <c:strRef>
              <c:f>'GHS2016 W_AccessByDist&amp;GeoType'!$F$176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'GHS2016 W_AccessByDist&amp;GeoType'!$G$170:$I$170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 W_AccessByDist&amp;GeoType'!$G$176:$I$176</c:f>
              <c:numCache>
                <c:formatCode>0</c:formatCode>
                <c:ptCount val="3"/>
                <c:pt idx="0">
                  <c:v>3.3907573618666849</c:v>
                </c:pt>
                <c:pt idx="1">
                  <c:v>9.280765973055491</c:v>
                </c:pt>
                <c:pt idx="2">
                  <c:v>9.2254074768948882E-2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DC-F440-A996-30504F2738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'GHS2016 W_AccessByDist&amp;GeoType'!$F$171</c15:sqref>
                        </c15:formulaRef>
                      </c:ext>
                    </c:extLst>
                    <c:strCache>
                      <c:ptCount val="1"/>
                      <c:pt idx="0">
                        <c:v>GHS2016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'GHS2016 W_AccessByDist&amp;GeoType'!$G$170:$I$170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'GHS2016 W_AccessByDist&amp;GeoType'!$G$171:$I$171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2016</c:v>
                      </c:pt>
                      <c:pt idx="1">
                        <c:v>2016</c:v>
                      </c:pt>
                      <c:pt idx="2">
                        <c:v>2016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C1DC-F440-A996-30504F273869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50143616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ex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1"/>
          <c:tx>
            <c:strRef>
              <c:f>'GHS2017 W_AccessByDist&amp;GeoType'!$F$182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'GHS2017 W_AccessByDist&amp;GeoType'!$G$180:$I$180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W_AccessByDist&amp;GeoType'!$G$182:$I$182</c:f>
              <c:numCache>
                <c:formatCode>0</c:formatCode>
                <c:ptCount val="3"/>
                <c:pt idx="0">
                  <c:v>79.608946058060923</c:v>
                </c:pt>
                <c:pt idx="1">
                  <c:v>66.904864114596535</c:v>
                </c:pt>
                <c:pt idx="2">
                  <c:v>86.619697001253712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6-4760-BE03-08FD4C8934B6}"/>
            </c:ext>
          </c:extLst>
        </c:ser>
        <c:ser>
          <c:idx val="5"/>
          <c:order val="2"/>
          <c:tx>
            <c:strRef>
              <c:f>'GHS2017 W_AccessByDist&amp;GeoType'!$F$183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 W_AccessByDist&amp;GeoType'!$G$180:$I$180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W_AccessByDist&amp;GeoType'!$G$183:$I$183</c:f>
              <c:numCache>
                <c:formatCode>0</c:formatCode>
                <c:ptCount val="3"/>
                <c:pt idx="0">
                  <c:v>6.4012505357282947</c:v>
                </c:pt>
                <c:pt idx="1">
                  <c:v>-0.38127733161995536</c:v>
                </c:pt>
                <c:pt idx="2">
                  <c:v>10.144190313262925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6-4760-BE03-08FD4C8934B6}"/>
            </c:ext>
          </c:extLst>
        </c:ser>
        <c:ser>
          <c:idx val="0"/>
          <c:order val="3"/>
          <c:tx>
            <c:strRef>
              <c:f>'GHS2017 W_AccessByDist&amp;GeoType'!$F$184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 W_AccessByDist&amp;GeoType'!$G$180:$I$180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W_AccessByDist&amp;GeoType'!$G$184:$I$184</c:f>
              <c:numCache>
                <c:formatCode>0</c:formatCode>
                <c:ptCount val="3"/>
                <c:pt idx="0">
                  <c:v>8.7030162144038048</c:v>
                </c:pt>
                <c:pt idx="1">
                  <c:v>19.37487767309258</c:v>
                </c:pt>
                <c:pt idx="2">
                  <c:v>2.8137466772517064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6-4760-BE03-08FD4C8934B6}"/>
            </c:ext>
          </c:extLst>
        </c:ser>
        <c:ser>
          <c:idx val="6"/>
          <c:order val="4"/>
          <c:tx>
            <c:strRef>
              <c:f>'GHS2017 W_AccessByDist&amp;GeoType'!$F$185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 W_AccessByDist&amp;GeoType'!$G$180:$I$180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W_AccessByDist&amp;GeoType'!$G$185:$I$185</c:f>
              <c:numCache>
                <c:formatCode>0</c:formatCode>
                <c:ptCount val="3"/>
                <c:pt idx="0">
                  <c:v>2.537863897858101</c:v>
                </c:pt>
                <c:pt idx="1">
                  <c:v>7.5746416847247922</c:v>
                </c:pt>
                <c:pt idx="2">
                  <c:v>0.31613653091760247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6-4760-BE03-08FD4C8934B6}"/>
            </c:ext>
          </c:extLst>
        </c:ser>
        <c:ser>
          <c:idx val="1"/>
          <c:order val="5"/>
          <c:tx>
            <c:strRef>
              <c:f>'GHS2017 W_AccessByDist&amp;GeoType'!$F$186</c:f>
              <c:strCache>
                <c:ptCount val="1"/>
                <c:pt idx="0">
                  <c:v>No service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'GHS2017 W_AccessByDist&amp;GeoType'!$G$180:$I$180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'GHS2017 W_AccessByDist&amp;GeoType'!$G$186:$I$186</c:f>
              <c:numCache>
                <c:formatCode>0</c:formatCode>
                <c:ptCount val="3"/>
                <c:pt idx="0">
                  <c:v>2.7489232939488866</c:v>
                </c:pt>
                <c:pt idx="1">
                  <c:v>6.5268938592060994</c:v>
                </c:pt>
                <c:pt idx="2">
                  <c:v>8.5849337855550351E-2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6-4760-BE03-08FD4C893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'GHS2017 W_AccessByDist&amp;GeoType'!$F$181</c15:sqref>
                        </c15:formulaRef>
                      </c:ext>
                    </c:extLst>
                    <c:strCache>
                      <c:ptCount val="1"/>
                      <c:pt idx="0">
                        <c:v>GHS2017</c:v>
                      </c:pt>
                    </c:strCache>
                  </c:strRef>
                </c:tx>
                <c:spPr>
                  <a:solidFill>
                    <a:srgbClr val="00B0F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'GHS2017 W_AccessByDist&amp;GeoType'!$G$180:$I$180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'GHS2017 W_AccessByDist&amp;GeoType'!$G$181:$I$181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2017</c:v>
                      </c:pt>
                      <c:pt idx="1">
                        <c:v>2017</c:v>
                      </c:pt>
                      <c:pt idx="2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FAA6-4760-BE03-08FD4C8934B6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16767457542842"/>
          <c:y val="0.13271373062453817"/>
          <c:w val="0.26298459014488207"/>
          <c:h val="0.64810849895999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9079872408656E-2"/>
          <c:y val="3.0689813420433528E-2"/>
          <c:w val="0.34646527839288149"/>
          <c:h val="0.8407662216094511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'GHS2015S_AccessToiletShare&amp;GeoT'!$C$160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'GHS2015S_AccessToiletShare&amp;GeoT'!$D$158:$F$158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'GHS2015S_AccessToiletShare&amp;GeoT'!$D$160:$F$160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D-4573-A5DE-38A232F15B75}"/>
            </c:ext>
          </c:extLst>
        </c:ser>
        <c:ser>
          <c:idx val="5"/>
          <c:order val="2"/>
          <c:tx>
            <c:strRef>
              <c:f>'GHS2015S_AccessToiletShare&amp;GeoT'!$C$161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'GHS2015S_AccessToiletShare&amp;GeoT'!$D$158:$F$158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'GHS2015S_AccessToiletShare&amp;GeoT'!$D$161:$F$161</c:f>
              <c:numCache>
                <c:formatCode>0</c:formatCode>
                <c:ptCount val="3"/>
                <c:pt idx="0">
                  <c:v>66.514289194767557</c:v>
                </c:pt>
                <c:pt idx="1">
                  <c:v>54.0840754710064</c:v>
                </c:pt>
                <c:pt idx="2">
                  <c:v>73.483534426541198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D-4573-A5DE-38A232F15B75}"/>
            </c:ext>
          </c:extLst>
        </c:ser>
        <c:ser>
          <c:idx val="0"/>
          <c:order val="3"/>
          <c:tx>
            <c:strRef>
              <c:f>'GHS2015S_AccessToiletShare&amp;GeoT'!$C$162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'GHS2015S_AccessToiletShare&amp;GeoT'!$D$158:$F$158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'GHS2015S_AccessToiletShare&amp;GeoT'!$D$162:$F$162</c:f>
              <c:numCache>
                <c:formatCode>0</c:formatCode>
                <c:ptCount val="3"/>
                <c:pt idx="0">
                  <c:v>13.444296527743004</c:v>
                </c:pt>
                <c:pt idx="1">
                  <c:v>5.174617250845599</c:v>
                </c:pt>
                <c:pt idx="2">
                  <c:v>18.08085581381901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D-4573-A5DE-38A232F15B75}"/>
            </c:ext>
          </c:extLst>
        </c:ser>
        <c:ser>
          <c:idx val="6"/>
          <c:order val="4"/>
          <c:tx>
            <c:strRef>
              <c:f>'GHS2015S_AccessToiletShare&amp;GeoT'!$C$163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'GHS2015S_AccessToiletShare&amp;GeoT'!$D$158:$F$158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'GHS2015S_AccessToiletShare&amp;GeoT'!$D$163:$F$163</c:f>
              <c:numCache>
                <c:formatCode>0</c:formatCode>
                <c:ptCount val="3"/>
                <c:pt idx="0">
                  <c:v>16.104027644438155</c:v>
                </c:pt>
                <c:pt idx="1">
                  <c:v>33.222839151048298</c:v>
                </c:pt>
                <c:pt idx="2">
                  <c:v>6.5060273109427271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D-4573-A5DE-38A232F15B75}"/>
            </c:ext>
          </c:extLst>
        </c:ser>
        <c:ser>
          <c:idx val="1"/>
          <c:order val="5"/>
          <c:tx>
            <c:strRef>
              <c:f>'GHS2015S_AccessToiletShare&amp;GeoT'!$C$164</c:f>
              <c:strCache>
                <c:ptCount val="1"/>
                <c:pt idx="0">
                  <c:v>Open defication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'GHS2015S_AccessToiletShare&amp;GeoT'!$D$158:$F$158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'GHS2015S_AccessToiletShare&amp;GeoT'!$D$164:$F$164</c:f>
              <c:numCache>
                <c:formatCode>0</c:formatCode>
                <c:ptCount val="3"/>
                <c:pt idx="0">
                  <c:v>3.9373866330512652</c:v>
                </c:pt>
                <c:pt idx="1">
                  <c:v>7.5184681270996716</c:v>
                </c:pt>
                <c:pt idx="2">
                  <c:v>1.9295824486970925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BD-4573-A5DE-38A232F15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'GHS2015S_AccessToiletShare&amp;GeoT'!$C$159</c15:sqref>
                        </c15:formulaRef>
                      </c:ext>
                    </c:extLst>
                    <c:strCache>
                      <c:ptCount val="1"/>
                      <c:pt idx="0">
                        <c:v>GHS2015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'GHS2015S_AccessToiletShare&amp;GeoT'!$D$158:$F$158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'GHS2015S_AccessToiletShare&amp;GeoT'!$D$159:$F$159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2015</c:v>
                      </c:pt>
                      <c:pt idx="1">
                        <c:v>2015</c:v>
                      </c:pt>
                      <c:pt idx="2">
                        <c:v>2015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ABD-4573-A5DE-38A232F15B75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layout>
            <c:manualLayout>
              <c:xMode val="edge"/>
              <c:yMode val="edge"/>
              <c:x val="0.43447293447293445"/>
              <c:y val="0.331549941025909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34299638827199"/>
          <c:y val="0.1144040233752248"/>
          <c:w val="0.31053059307953479"/>
          <c:h val="0.69586241121757719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79079872408656E-2"/>
          <c:y val="3.0689813420433528E-2"/>
          <c:w val="0.34646527839288149"/>
          <c:h val="0.84076622160945114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'GHS2016S_AccessToiletShare&amp;GeoT'!$D$160</c:f>
              <c:strCache>
                <c:ptCount val="1"/>
                <c:pt idx="0">
                  <c:v>Safely managed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'GHS2016S_AccessToiletShare&amp;GeoT'!$E$158:$G$158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'GHS2016S_AccessToiletShare&amp;GeoT'!$E$160:$G$160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672-B02E-3B1AAAD3C9C6}"/>
            </c:ext>
          </c:extLst>
        </c:ser>
        <c:ser>
          <c:idx val="5"/>
          <c:order val="2"/>
          <c:tx>
            <c:strRef>
              <c:f>'GHS2016S_AccessToiletShare&amp;GeoT'!$D$161</c:f>
              <c:strCache>
                <c:ptCount val="1"/>
                <c:pt idx="0">
                  <c:v>Basic service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'GHS2016S_AccessToiletShare&amp;GeoT'!$E$158:$G$158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'GHS2016S_AccessToiletShare&amp;GeoT'!$E$161:$G$161</c:f>
              <c:numCache>
                <c:formatCode>0</c:formatCode>
                <c:ptCount val="3"/>
                <c:pt idx="0">
                  <c:v>67.979064495050039</c:v>
                </c:pt>
                <c:pt idx="1">
                  <c:v>56.912886239212853</c:v>
                </c:pt>
                <c:pt idx="2">
                  <c:v>74.072895590281888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8-4672-B02E-3B1AAAD3C9C6}"/>
            </c:ext>
          </c:extLst>
        </c:ser>
        <c:ser>
          <c:idx val="0"/>
          <c:order val="3"/>
          <c:tx>
            <c:strRef>
              <c:f>'GHS2016S_AccessToiletShare&amp;GeoT'!$D$162</c:f>
              <c:strCache>
                <c:ptCount val="1"/>
                <c:pt idx="0">
                  <c:v>Limited service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'GHS2016S_AccessToiletShare&amp;GeoT'!$E$158:$G$158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'GHS2016S_AccessToiletShare&amp;GeoT'!$E$162:$G$162</c:f>
              <c:numCache>
                <c:formatCode>0</c:formatCode>
                <c:ptCount val="3"/>
                <c:pt idx="0">
                  <c:v>13.286251095307733</c:v>
                </c:pt>
                <c:pt idx="1">
                  <c:v>4.7517284592386879</c:v>
                </c:pt>
                <c:pt idx="2">
                  <c:v>17.985971108873436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8-4672-B02E-3B1AAAD3C9C6}"/>
            </c:ext>
          </c:extLst>
        </c:ser>
        <c:ser>
          <c:idx val="6"/>
          <c:order val="4"/>
          <c:tx>
            <c:strRef>
              <c:f>'GHS2016S_AccessToiletShare&amp;GeoT'!$D$163</c:f>
              <c:strCache>
                <c:ptCount val="1"/>
                <c:pt idx="0">
                  <c:v>Unimproved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'GHS2016S_AccessToiletShare&amp;GeoT'!$E$158:$G$158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'GHS2016S_AccessToiletShare&amp;GeoT'!$E$163:$G$163</c:f>
              <c:numCache>
                <c:formatCode>0</c:formatCode>
                <c:ptCount val="3"/>
                <c:pt idx="0">
                  <c:v>15.694675224713745</c:v>
                </c:pt>
                <c:pt idx="1">
                  <c:v>32.52859117294431</c:v>
                </c:pt>
                <c:pt idx="2">
                  <c:v>6.4247142600284883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8-4672-B02E-3B1AAAD3C9C6}"/>
            </c:ext>
          </c:extLst>
        </c:ser>
        <c:ser>
          <c:idx val="1"/>
          <c:order val="5"/>
          <c:tx>
            <c:strRef>
              <c:f>'GHS2016S_AccessToiletShare&amp;GeoT'!$D$164</c:f>
              <c:strCache>
                <c:ptCount val="1"/>
                <c:pt idx="0">
                  <c:v>Open defication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'GHS2016S_AccessToiletShare&amp;GeoT'!$E$158:$G$158</c:f>
              <c:strCache>
                <c:ptCount val="3"/>
                <c:pt idx="0">
                  <c:v>National</c:v>
                </c:pt>
                <c:pt idx="1">
                  <c:v>Rural</c:v>
                </c:pt>
                <c:pt idx="2">
                  <c:v>Urban</c:v>
                </c:pt>
              </c:strCache>
            </c:strRef>
          </c:cat>
          <c:val>
            <c:numRef>
              <c:f>'GHS2016S_AccessToiletShare&amp;GeoT'!$E$164:$G$164</c:f>
              <c:numCache>
                <c:formatCode>0</c:formatCode>
                <c:ptCount val="3"/>
                <c:pt idx="0">
                  <c:v>3.040009184928476</c:v>
                </c:pt>
                <c:pt idx="1">
                  <c:v>5.8067941286041336</c:v>
                </c:pt>
                <c:pt idx="2">
                  <c:v>1.5164190408161722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C8-4672-B02E-3B1AAAD3C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0143616"/>
        <c:axId val="5014515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'GHS2016S_AccessToiletShare&amp;GeoT'!$D$159</c15:sqref>
                        </c15:formulaRef>
                      </c:ext>
                    </c:extLst>
                    <c:strCache>
                      <c:ptCount val="1"/>
                      <c:pt idx="0">
                        <c:v>GHS2016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'GHS2016S_AccessToiletShare&amp;GeoT'!$E$158:$G$158</c15:sqref>
                        </c15:formulaRef>
                      </c:ext>
                    </c:extLst>
                    <c:strCache>
                      <c:ptCount val="3"/>
                      <c:pt idx="0">
                        <c:v>National</c:v>
                      </c:pt>
                      <c:pt idx="1">
                        <c:v>Rural</c:v>
                      </c:pt>
                      <c:pt idx="2">
                        <c:v>Urban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'GHS2016S_AccessToiletShare&amp;GeoT'!$E$159:$G$159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">
                        <c:v>2015</c:v>
                      </c:pt>
                      <c:pt idx="1">
                        <c:v>2015</c:v>
                      </c:pt>
                      <c:pt idx="2">
                        <c:v>2015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9C8-4672-B02E-3B1AAAD3C9C6}"/>
                  </c:ext>
                </c:extLst>
              </c15:ser>
            </c15:filteredBarSeries>
          </c:ext>
        </c:extLst>
      </c:barChart>
      <c:catAx>
        <c:axId val="50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5152"/>
        <c:crosses val="autoZero"/>
        <c:auto val="1"/>
        <c:lblAlgn val="ctr"/>
        <c:lblOffset val="100"/>
        <c:noMultiLvlLbl val="0"/>
      </c:catAx>
      <c:valAx>
        <c:axId val="5014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Population (%)</a:t>
                </a:r>
              </a:p>
            </c:rich>
          </c:tx>
          <c:layout>
            <c:manualLayout>
              <c:xMode val="edge"/>
              <c:yMode val="edge"/>
              <c:x val="0.48513151281621714"/>
              <c:y val="0.331549941025909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35176985855487"/>
          <c:y val="0.1144040233752248"/>
          <c:w val="0.39939632545931758"/>
          <c:h val="0.77677191932599288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182708</xdr:colOff>
      <xdr:row>87</xdr:row>
      <xdr:rowOff>20781</xdr:rowOff>
    </xdr:from>
    <xdr:to>
      <xdr:col>11</xdr:col>
      <xdr:colOff>306554</xdr:colOff>
      <xdr:row>103</xdr:row>
      <xdr:rowOff>108527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B81EE7-96BC-0446-B16C-AC4A5FF7A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87</xdr:row>
      <xdr:rowOff>0</xdr:rowOff>
    </xdr:from>
    <xdr:to>
      <xdr:col>24</xdr:col>
      <xdr:colOff>142430</xdr:colOff>
      <xdr:row>103</xdr:row>
      <xdr:rowOff>87746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ADD1DE-31C2-6341-9A6F-B56669A74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1</xdr:row>
      <xdr:rowOff>116064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160</xdr:row>
      <xdr:rowOff>45720</xdr:rowOff>
    </xdr:from>
    <xdr:to>
      <xdr:col>1</xdr:col>
      <xdr:colOff>2583180</xdr:colOff>
      <xdr:row>183</xdr:row>
      <xdr:rowOff>185739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0</xdr:row>
      <xdr:rowOff>293864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1F9FBD0-99DE-254D-AFA8-732A236D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533400</xdr:colOff>
      <xdr:row>32</xdr:row>
      <xdr:rowOff>88900</xdr:rowOff>
    </xdr:from>
    <xdr:to>
      <xdr:col>14</xdr:col>
      <xdr:colOff>812800</xdr:colOff>
      <xdr:row>56</xdr:row>
      <xdr:rowOff>25719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D7B444-0FFA-9A4A-BBD8-95024D032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100250</xdr:rowOff>
    </xdr:from>
    <xdr:to>
      <xdr:col>8</xdr:col>
      <xdr:colOff>38100</xdr:colOff>
      <xdr:row>22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9F4BA89-E9F8-C84B-B587-72FC4188B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4450"/>
          <a:ext cx="5753100" cy="3963750"/>
        </a:xfrm>
        <a:prstGeom prst="rect">
          <a:avLst/>
        </a:prstGeom>
      </xdr:spPr>
    </xdr:pic>
    <xdr:clientData/>
  </xdr:twoCellAnchor>
  <xdr:twoCellAnchor>
    <xdr:from>
      <xdr:col>14</xdr:col>
      <xdr:colOff>660400</xdr:colOff>
      <xdr:row>30</xdr:row>
      <xdr:rowOff>146050</xdr:rowOff>
    </xdr:from>
    <xdr:to>
      <xdr:col>22</xdr:col>
      <xdr:colOff>142572</xdr:colOff>
      <xdr:row>51</xdr:row>
      <xdr:rowOff>190500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50B0701-2186-8749-A520-0B4931E31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1</xdr:row>
      <xdr:rowOff>116064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3403853-C37C-7049-8D42-A6D885F5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0</xdr:row>
      <xdr:rowOff>293864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C886224-5B7B-0C48-830C-88B5F4A4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1</xdr:row>
      <xdr:rowOff>116064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07377FA-14AE-EA4D-9467-B534602A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0</xdr:row>
      <xdr:rowOff>293864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533400</xdr:colOff>
      <xdr:row>165</xdr:row>
      <xdr:rowOff>0</xdr:rowOff>
    </xdr:from>
    <xdr:to>
      <xdr:col>1</xdr:col>
      <xdr:colOff>988639</xdr:colOff>
      <xdr:row>178</xdr:row>
      <xdr:rowOff>25213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739900" y="30518100"/>
          <a:ext cx="455239" cy="2692213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txBody>
        <a:bodyPr vertOverflow="clip" horzOverflow="clip" wrap="square" lIns="18288" tIns="0" rIns="0" bIns="0" rtlCol="0" anchor="t" upright="1"/>
        <a:lstStyle/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l"/>
          <a:endParaRPr lang="en-GB" sz="800" b="1">
            <a:latin typeface="Arial"/>
            <a:ea typeface="+mn-ea"/>
            <a:cs typeface="Arial"/>
          </a:endParaRPr>
        </a:p>
        <a:p>
          <a:pPr indent="0" algn="ctr"/>
          <a:r>
            <a:rPr lang="en-GB" sz="800" b="1">
              <a:latin typeface="Arial"/>
              <a:ea typeface="+mn-ea"/>
              <a:cs typeface="Arial"/>
            </a:rPr>
            <a:t>No data</a:t>
          </a:r>
        </a:p>
      </xdr:txBody>
    </xdr:sp>
    <xdr:clientData/>
  </xdr:twoCellAnchor>
  <xdr:twoCellAnchor>
    <xdr:from>
      <xdr:col>0</xdr:col>
      <xdr:colOff>38101</xdr:colOff>
      <xdr:row>164</xdr:row>
      <xdr:rowOff>42861</xdr:rowOff>
    </xdr:from>
    <xdr:to>
      <xdr:col>1</xdr:col>
      <xdr:colOff>2118360</xdr:colOff>
      <xdr:row>187</xdr:row>
      <xdr:rowOff>182880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403859</xdr:colOff>
      <xdr:row>164</xdr:row>
      <xdr:rowOff>129540</xdr:rowOff>
    </xdr:from>
    <xdr:to>
      <xdr:col>11</xdr:col>
      <xdr:colOff>136988</xdr:colOff>
      <xdr:row>188</xdr:row>
      <xdr:rowOff>79059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201</xdr:row>
      <xdr:rowOff>19050</xdr:rowOff>
    </xdr:from>
    <xdr:to>
      <xdr:col>12</xdr:col>
      <xdr:colOff>209837</xdr:colOff>
      <xdr:row>236</xdr:row>
      <xdr:rowOff>1809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7915850"/>
          <a:ext cx="14344937" cy="5761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45226</xdr:rowOff>
    </xdr:from>
    <xdr:to>
      <xdr:col>0</xdr:col>
      <xdr:colOff>1085850</xdr:colOff>
      <xdr:row>0</xdr:row>
      <xdr:rowOff>309104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4522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53340</xdr:rowOff>
    </xdr:from>
    <xdr:to>
      <xdr:col>0</xdr:col>
      <xdr:colOff>1062990</xdr:colOff>
      <xdr:row>0</xdr:row>
      <xdr:rowOff>317218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" y="53340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403861</xdr:colOff>
      <xdr:row>162</xdr:row>
      <xdr:rowOff>129540</xdr:rowOff>
    </xdr:from>
    <xdr:to>
      <xdr:col>2</xdr:col>
      <xdr:colOff>457200</xdr:colOff>
      <xdr:row>186</xdr:row>
      <xdr:rowOff>79059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159</xdr:row>
      <xdr:rowOff>0</xdr:rowOff>
    </xdr:from>
    <xdr:to>
      <xdr:col>19</xdr:col>
      <xdr:colOff>213360</xdr:colOff>
      <xdr:row>185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37606</xdr:rowOff>
    </xdr:from>
    <xdr:to>
      <xdr:col>0</xdr:col>
      <xdr:colOff>1047750</xdr:colOff>
      <xdr:row>0</xdr:row>
      <xdr:rowOff>301484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60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0</xdr:row>
      <xdr:rowOff>264803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047750" cy="264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274319</xdr:colOff>
      <xdr:row>171</xdr:row>
      <xdr:rowOff>129540</xdr:rowOff>
    </xdr:from>
    <xdr:to>
      <xdr:col>1</xdr:col>
      <xdr:colOff>2780862</xdr:colOff>
      <xdr:row>197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37606</xdr:rowOff>
    </xdr:from>
    <xdr:to>
      <xdr:col>0</xdr:col>
      <xdr:colOff>1055370</xdr:colOff>
      <xdr:row>0</xdr:row>
      <xdr:rowOff>301484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3760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0</xdr:col>
      <xdr:colOff>1047750</xdr:colOff>
      <xdr:row>0</xdr:row>
      <xdr:rowOff>293864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150</xdr:row>
      <xdr:rowOff>45720</xdr:rowOff>
    </xdr:from>
    <xdr:to>
      <xdr:col>1</xdr:col>
      <xdr:colOff>3048000</xdr:colOff>
      <xdr:row>173</xdr:row>
      <xdr:rowOff>185739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29986</xdr:rowOff>
    </xdr:from>
    <xdr:to>
      <xdr:col>1</xdr:col>
      <xdr:colOff>209550</xdr:colOff>
      <xdr:row>0</xdr:row>
      <xdr:rowOff>290882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9986"/>
          <a:ext cx="1047750" cy="26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150</xdr:row>
      <xdr:rowOff>45720</xdr:rowOff>
    </xdr:from>
    <xdr:to>
      <xdr:col>1</xdr:col>
      <xdr:colOff>2583180</xdr:colOff>
      <xdr:row>173</xdr:row>
      <xdr:rowOff>185739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nis/OneDrive/DWS/SDG/SDG%202018/Indicator%20SDG%206.2/GHS%20downloads%202015-2017/GHS%202017%20open%20defec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MPghanaLadde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S 2017 OpenDefecation"/>
      <sheetName val="template_rse"/>
      <sheetName val="format"/>
    </sheetNames>
    <sheetDataSet>
      <sheetData sheetId="0">
        <row r="40">
          <cell r="Q40" t="str">
            <v>National</v>
          </cell>
          <cell r="R40" t="str">
            <v>Rural</v>
          </cell>
          <cell r="S40" t="str">
            <v>Urban</v>
          </cell>
        </row>
        <row r="42">
          <cell r="P42" t="str">
            <v>Yes</v>
          </cell>
          <cell r="Q42">
            <v>3.4815721249851328</v>
          </cell>
          <cell r="R42">
            <v>4.2258517326224876</v>
          </cell>
          <cell r="S42">
            <v>3.0708412288477476</v>
          </cell>
        </row>
        <row r="43">
          <cell r="P43" t="str">
            <v>No</v>
          </cell>
          <cell r="Q43">
            <v>12.680384991747554</v>
          </cell>
          <cell r="R43">
            <v>11.727183979595992</v>
          </cell>
          <cell r="S43">
            <v>13.206409219608711</v>
          </cell>
        </row>
        <row r="44">
          <cell r="P44" t="str">
            <v>Do not know</v>
          </cell>
          <cell r="Q44">
            <v>7.7402382308033341E-2</v>
          </cell>
          <cell r="R44">
            <v>1.3766044596498977E-2</v>
          </cell>
          <cell r="S44">
            <v>0.11252011191792322</v>
          </cell>
        </row>
        <row r="45">
          <cell r="P45" t="str">
            <v>Not applicable</v>
          </cell>
          <cell r="Q45">
            <v>24.487831433008644</v>
          </cell>
          <cell r="R45">
            <v>42.255047506731486</v>
          </cell>
          <cell r="S45">
            <v>14.682988595794697</v>
          </cell>
        </row>
        <row r="46">
          <cell r="P46" t="str">
            <v>Unspecified</v>
          </cell>
          <cell r="Q46">
            <v>59.272809067950639</v>
          </cell>
          <cell r="R46">
            <v>41.778150736453533</v>
          </cell>
          <cell r="S46">
            <v>68.927240843830916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PghanaLadd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topLeftCell="A76" zoomScale="111" zoomScaleNormal="111" workbookViewId="0">
      <selection activeCell="A80" sqref="A80"/>
    </sheetView>
  </sheetViews>
  <sheetFormatPr baseColWidth="10" defaultColWidth="8.83203125" defaultRowHeight="13"/>
  <cols>
    <col min="5" max="20" width="6.33203125" customWidth="1"/>
    <col min="21" max="21" width="7.1640625" customWidth="1"/>
    <col min="22" max="27" width="6.33203125" customWidth="1"/>
    <col min="28" max="29" width="9.83203125" customWidth="1"/>
    <col min="30" max="30" width="9.83203125" style="43" customWidth="1"/>
  </cols>
  <sheetData>
    <row r="1" spans="1:30" ht="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3" customHeight="1">
      <c r="A2" s="1" t="s">
        <v>1</v>
      </c>
      <c r="B2" s="1"/>
      <c r="C2" s="1"/>
      <c r="D2" s="1"/>
      <c r="E2" s="662" t="s">
        <v>2</v>
      </c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3" t="s">
        <v>3</v>
      </c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5" t="s">
        <v>4</v>
      </c>
      <c r="AC2" s="666"/>
      <c r="AD2" s="666"/>
    </row>
    <row r="3" spans="1:30" ht="19.5" customHeight="1">
      <c r="A3" s="1"/>
      <c r="B3" s="1"/>
      <c r="C3" s="1"/>
      <c r="D3" s="1"/>
      <c r="E3" s="667"/>
      <c r="F3" s="667"/>
      <c r="G3" s="667"/>
      <c r="H3" s="667"/>
      <c r="I3" s="667"/>
      <c r="J3" s="668" t="s">
        <v>5</v>
      </c>
      <c r="K3" s="669"/>
      <c r="L3" s="669"/>
      <c r="M3" s="669"/>
      <c r="N3" s="669"/>
      <c r="O3" s="3"/>
      <c r="P3" s="4"/>
      <c r="Q3" s="5"/>
      <c r="R3" s="5"/>
      <c r="S3" s="5"/>
      <c r="T3" s="5"/>
      <c r="U3" s="670" t="s">
        <v>6</v>
      </c>
      <c r="V3" s="671"/>
      <c r="W3" s="671"/>
      <c r="X3" s="671"/>
      <c r="Y3" s="671"/>
      <c r="Z3" s="671"/>
      <c r="AA3" s="6"/>
      <c r="AB3" s="672" t="s">
        <v>7</v>
      </c>
      <c r="AC3" s="672"/>
      <c r="AD3" s="7"/>
    </row>
    <row r="4" spans="1:30" ht="69" customHeight="1" thickBot="1">
      <c r="A4" s="8"/>
      <c r="B4" s="9" t="s">
        <v>8</v>
      </c>
      <c r="C4" s="9"/>
      <c r="D4" s="10"/>
      <c r="E4" s="11" t="s">
        <v>9</v>
      </c>
      <c r="F4" s="12" t="s">
        <v>10</v>
      </c>
      <c r="G4" s="13" t="s">
        <v>11</v>
      </c>
      <c r="H4" s="12" t="s">
        <v>12</v>
      </c>
      <c r="I4" s="14" t="s">
        <v>13</v>
      </c>
      <c r="J4" s="15" t="s">
        <v>14</v>
      </c>
      <c r="K4" s="16" t="s">
        <v>15</v>
      </c>
      <c r="L4" s="15" t="s">
        <v>16</v>
      </c>
      <c r="M4" s="17" t="s">
        <v>17</v>
      </c>
      <c r="N4" s="17" t="s">
        <v>18</v>
      </c>
      <c r="O4" s="18" t="s">
        <v>19</v>
      </c>
      <c r="P4" s="19" t="s">
        <v>20</v>
      </c>
      <c r="Q4" s="20" t="s">
        <v>21</v>
      </c>
      <c r="R4" s="20" t="s">
        <v>22</v>
      </c>
      <c r="S4" s="20" t="s">
        <v>23</v>
      </c>
      <c r="T4" s="20" t="s">
        <v>24</v>
      </c>
      <c r="U4" s="21" t="s">
        <v>25</v>
      </c>
      <c r="V4" s="20" t="s">
        <v>26</v>
      </c>
      <c r="W4" s="22" t="s">
        <v>27</v>
      </c>
      <c r="X4" s="20" t="s">
        <v>28</v>
      </c>
      <c r="Y4" s="20" t="s">
        <v>29</v>
      </c>
      <c r="Z4" s="20" t="s">
        <v>30</v>
      </c>
      <c r="AA4" s="23" t="s">
        <v>31</v>
      </c>
      <c r="AB4" s="24" t="s">
        <v>32</v>
      </c>
      <c r="AC4" s="25" t="s">
        <v>33</v>
      </c>
      <c r="AD4" s="26" t="s">
        <v>34</v>
      </c>
    </row>
    <row r="5" spans="1:30" ht="14" thickTop="1">
      <c r="A5" s="27" t="s">
        <v>35</v>
      </c>
      <c r="B5" s="28">
        <v>2000</v>
      </c>
      <c r="C5" s="29" t="s">
        <v>36</v>
      </c>
      <c r="D5" s="30">
        <v>44896.856</v>
      </c>
      <c r="E5" s="31">
        <v>87.1</v>
      </c>
      <c r="F5" s="31">
        <v>77</v>
      </c>
      <c r="G5" s="31">
        <v>10.1</v>
      </c>
      <c r="H5" s="31">
        <v>4.5</v>
      </c>
      <c r="I5" s="31">
        <v>8.4</v>
      </c>
      <c r="J5" s="31">
        <v>81.099999999999994</v>
      </c>
      <c r="K5" s="31">
        <v>6</v>
      </c>
      <c r="L5" s="31">
        <v>64.2</v>
      </c>
      <c r="M5" s="31">
        <v>83.1</v>
      </c>
      <c r="N5" s="31" t="e">
        <v>#N/A</v>
      </c>
      <c r="O5" s="32" t="e">
        <v>#N/A</v>
      </c>
      <c r="P5" s="33">
        <v>72.8</v>
      </c>
      <c r="Q5" s="33">
        <v>59.4</v>
      </c>
      <c r="R5" s="33">
        <v>13.4</v>
      </c>
      <c r="S5" s="33">
        <v>14.6</v>
      </c>
      <c r="T5" s="33">
        <v>12.6</v>
      </c>
      <c r="U5" s="33">
        <v>19.600000000000001</v>
      </c>
      <c r="V5" s="33">
        <v>2.2999999999999998</v>
      </c>
      <c r="W5" s="33">
        <v>37.5</v>
      </c>
      <c r="X5" s="33" t="e">
        <v>#N/A</v>
      </c>
      <c r="Y5" s="33" t="e">
        <v>#N/A</v>
      </c>
      <c r="Z5" s="33" t="e">
        <v>#N/A</v>
      </c>
      <c r="AA5" s="34" t="e">
        <v>#N/A</v>
      </c>
      <c r="AB5" s="35" t="e">
        <v>#N/A</v>
      </c>
      <c r="AC5" s="36" t="e">
        <v>#N/A</v>
      </c>
      <c r="AD5" s="37" t="e">
        <v>#N/A</v>
      </c>
    </row>
    <row r="6" spans="1:30">
      <c r="A6" s="27" t="s">
        <v>35</v>
      </c>
      <c r="B6" s="28">
        <v>2001</v>
      </c>
      <c r="C6" s="29" t="s">
        <v>36</v>
      </c>
      <c r="D6" s="30">
        <v>45579.161</v>
      </c>
      <c r="E6" s="31">
        <v>87.7</v>
      </c>
      <c r="F6" s="31">
        <v>77.5</v>
      </c>
      <c r="G6" s="31">
        <v>10.1</v>
      </c>
      <c r="H6" s="31">
        <v>4.3</v>
      </c>
      <c r="I6" s="31">
        <v>8</v>
      </c>
      <c r="J6" s="31">
        <v>81.8</v>
      </c>
      <c r="K6" s="31">
        <v>5.9</v>
      </c>
      <c r="L6" s="31">
        <v>64.7</v>
      </c>
      <c r="M6" s="31">
        <v>83.7</v>
      </c>
      <c r="N6" s="31" t="e">
        <v>#N/A</v>
      </c>
      <c r="O6" s="38" t="e">
        <v>#N/A</v>
      </c>
      <c r="P6" s="33">
        <v>74</v>
      </c>
      <c r="Q6" s="33">
        <v>60.4</v>
      </c>
      <c r="R6" s="33">
        <v>13.6</v>
      </c>
      <c r="S6" s="33">
        <v>14.2</v>
      </c>
      <c r="T6" s="33">
        <v>11.8</v>
      </c>
      <c r="U6" s="33">
        <v>20</v>
      </c>
      <c r="V6" s="33">
        <v>2.4</v>
      </c>
      <c r="W6" s="33">
        <v>38</v>
      </c>
      <c r="X6" s="33" t="e">
        <v>#N/A</v>
      </c>
      <c r="Y6" s="33" t="e">
        <v>#N/A</v>
      </c>
      <c r="Z6" s="33" t="e">
        <v>#N/A</v>
      </c>
      <c r="AA6" s="39" t="e">
        <v>#N/A</v>
      </c>
      <c r="AB6" s="36" t="e">
        <v>#N/A</v>
      </c>
      <c r="AC6" s="36" t="e">
        <v>#N/A</v>
      </c>
      <c r="AD6" s="37" t="e">
        <v>#N/A</v>
      </c>
    </row>
    <row r="7" spans="1:30">
      <c r="A7" s="27" t="s">
        <v>35</v>
      </c>
      <c r="B7" s="28">
        <v>2002</v>
      </c>
      <c r="C7" s="29" t="s">
        <v>36</v>
      </c>
      <c r="D7" s="30">
        <v>46272.222999999998</v>
      </c>
      <c r="E7" s="31">
        <v>88.3</v>
      </c>
      <c r="F7" s="31">
        <v>78.099999999999994</v>
      </c>
      <c r="G7" s="31">
        <v>10.199999999999999</v>
      </c>
      <c r="H7" s="31">
        <v>4.0999999999999996</v>
      </c>
      <c r="I7" s="31">
        <v>7.6</v>
      </c>
      <c r="J7" s="31">
        <v>82.4</v>
      </c>
      <c r="K7" s="31">
        <v>5.8</v>
      </c>
      <c r="L7" s="31">
        <v>65.400000000000006</v>
      </c>
      <c r="M7" s="31">
        <v>83</v>
      </c>
      <c r="N7" s="31" t="e">
        <v>#N/A</v>
      </c>
      <c r="O7" s="38" t="e">
        <v>#N/A</v>
      </c>
      <c r="P7" s="33">
        <v>75.2</v>
      </c>
      <c r="Q7" s="33">
        <v>61.4</v>
      </c>
      <c r="R7" s="33">
        <v>13.8</v>
      </c>
      <c r="S7" s="33">
        <v>13.7</v>
      </c>
      <c r="T7" s="33">
        <v>11</v>
      </c>
      <c r="U7" s="33">
        <v>20.3</v>
      </c>
      <c r="V7" s="33">
        <v>2.4</v>
      </c>
      <c r="W7" s="33">
        <v>38.6</v>
      </c>
      <c r="X7" s="33" t="e">
        <v>#N/A</v>
      </c>
      <c r="Y7" s="33" t="e">
        <v>#N/A</v>
      </c>
      <c r="Z7" s="33" t="e">
        <v>#N/A</v>
      </c>
      <c r="AA7" s="39" t="e">
        <v>#N/A</v>
      </c>
      <c r="AB7" s="36" t="e">
        <v>#N/A</v>
      </c>
      <c r="AC7" s="36" t="e">
        <v>#N/A</v>
      </c>
      <c r="AD7" s="37" t="e">
        <v>#N/A</v>
      </c>
    </row>
    <row r="8" spans="1:30">
      <c r="A8" s="27" t="s">
        <v>35</v>
      </c>
      <c r="B8" s="28">
        <v>2003</v>
      </c>
      <c r="C8" s="29" t="s">
        <v>36</v>
      </c>
      <c r="D8" s="30">
        <v>46971.25</v>
      </c>
      <c r="E8" s="31">
        <v>88.8</v>
      </c>
      <c r="F8" s="31">
        <v>78.599999999999994</v>
      </c>
      <c r="G8" s="31">
        <v>10.199999999999999</v>
      </c>
      <c r="H8" s="31">
        <v>3.9</v>
      </c>
      <c r="I8" s="31">
        <v>7.2</v>
      </c>
      <c r="J8" s="31">
        <v>83.1</v>
      </c>
      <c r="K8" s="31">
        <v>5.7</v>
      </c>
      <c r="L8" s="31">
        <v>66.099999999999994</v>
      </c>
      <c r="M8" s="31">
        <v>82.2</v>
      </c>
      <c r="N8" s="31" t="e">
        <v>#N/A</v>
      </c>
      <c r="O8" s="38" t="e">
        <v>#N/A</v>
      </c>
      <c r="P8" s="33">
        <v>76.400000000000006</v>
      </c>
      <c r="Q8" s="33">
        <v>62.4</v>
      </c>
      <c r="R8" s="33">
        <v>14.1</v>
      </c>
      <c r="S8" s="33">
        <v>13.3</v>
      </c>
      <c r="T8" s="33">
        <v>10.3</v>
      </c>
      <c r="U8" s="33">
        <v>20.7</v>
      </c>
      <c r="V8" s="33">
        <v>2.5</v>
      </c>
      <c r="W8" s="33">
        <v>39.200000000000003</v>
      </c>
      <c r="X8" s="33" t="e">
        <v>#N/A</v>
      </c>
      <c r="Y8" s="33" t="e">
        <v>#N/A</v>
      </c>
      <c r="Z8" s="33" t="e">
        <v>#N/A</v>
      </c>
      <c r="AA8" s="39" t="e">
        <v>#N/A</v>
      </c>
      <c r="AB8" s="36" t="e">
        <v>#N/A</v>
      </c>
      <c r="AC8" s="36" t="e">
        <v>#N/A</v>
      </c>
      <c r="AD8" s="37" t="e">
        <v>#N/A</v>
      </c>
    </row>
    <row r="9" spans="1:30">
      <c r="A9" s="27" t="s">
        <v>35</v>
      </c>
      <c r="B9" s="28">
        <v>2004</v>
      </c>
      <c r="C9" s="29" t="s">
        <v>36</v>
      </c>
      <c r="D9" s="30">
        <v>47667.15</v>
      </c>
      <c r="E9" s="31">
        <v>89.4</v>
      </c>
      <c r="F9" s="31">
        <v>79.2</v>
      </c>
      <c r="G9" s="31">
        <v>10.199999999999999</v>
      </c>
      <c r="H9" s="31">
        <v>3.7</v>
      </c>
      <c r="I9" s="31">
        <v>6.9</v>
      </c>
      <c r="J9" s="31">
        <v>83.8</v>
      </c>
      <c r="K9" s="31">
        <v>5.6</v>
      </c>
      <c r="L9" s="31">
        <v>66.7</v>
      </c>
      <c r="M9" s="31">
        <v>81.5</v>
      </c>
      <c r="N9" s="31" t="e">
        <v>#N/A</v>
      </c>
      <c r="O9" s="38" t="e">
        <v>#N/A</v>
      </c>
      <c r="P9" s="33">
        <v>77.599999999999994</v>
      </c>
      <c r="Q9" s="33">
        <v>63.3</v>
      </c>
      <c r="R9" s="33">
        <v>14.3</v>
      </c>
      <c r="S9" s="33">
        <v>12.8</v>
      </c>
      <c r="T9" s="33">
        <v>9.5</v>
      </c>
      <c r="U9" s="33">
        <v>21</v>
      </c>
      <c r="V9" s="33">
        <v>2.5</v>
      </c>
      <c r="W9" s="33">
        <v>39.799999999999997</v>
      </c>
      <c r="X9" s="33" t="e">
        <v>#N/A</v>
      </c>
      <c r="Y9" s="33" t="e">
        <v>#N/A</v>
      </c>
      <c r="Z9" s="33" t="e">
        <v>#N/A</v>
      </c>
      <c r="AA9" s="39" t="e">
        <v>#N/A</v>
      </c>
      <c r="AB9" s="36" t="e">
        <v>#N/A</v>
      </c>
      <c r="AC9" s="36" t="e">
        <v>#N/A</v>
      </c>
      <c r="AD9" s="37" t="e">
        <v>#N/A</v>
      </c>
    </row>
    <row r="10" spans="1:30">
      <c r="A10" s="27" t="s">
        <v>35</v>
      </c>
      <c r="B10" s="28">
        <v>2005</v>
      </c>
      <c r="C10" s="29" t="s">
        <v>36</v>
      </c>
      <c r="D10" s="30">
        <v>48352.951000000001</v>
      </c>
      <c r="E10" s="31">
        <v>90</v>
      </c>
      <c r="F10" s="31">
        <v>79.7</v>
      </c>
      <c r="G10" s="31">
        <v>10.199999999999999</v>
      </c>
      <c r="H10" s="31">
        <v>3.5</v>
      </c>
      <c r="I10" s="31">
        <v>6.5</v>
      </c>
      <c r="J10" s="31">
        <v>84.4</v>
      </c>
      <c r="K10" s="31">
        <v>5.5</v>
      </c>
      <c r="L10" s="31">
        <v>67.400000000000006</v>
      </c>
      <c r="M10" s="31">
        <v>80.7</v>
      </c>
      <c r="N10" s="31" t="e">
        <v>#N/A</v>
      </c>
      <c r="O10" s="38" t="e">
        <v>#N/A</v>
      </c>
      <c r="P10" s="33">
        <v>78.8</v>
      </c>
      <c r="Q10" s="33">
        <v>64.3</v>
      </c>
      <c r="R10" s="33">
        <v>14.5</v>
      </c>
      <c r="S10" s="33">
        <v>12.4</v>
      </c>
      <c r="T10" s="33">
        <v>8.8000000000000007</v>
      </c>
      <c r="U10" s="33">
        <v>21.3</v>
      </c>
      <c r="V10" s="33">
        <v>2.6</v>
      </c>
      <c r="W10" s="33">
        <v>40.4</v>
      </c>
      <c r="X10" s="33" t="e">
        <v>#N/A</v>
      </c>
      <c r="Y10" s="33" t="e">
        <v>#N/A</v>
      </c>
      <c r="Z10" s="33" t="e">
        <v>#N/A</v>
      </c>
      <c r="AA10" s="39" t="e">
        <v>#N/A</v>
      </c>
      <c r="AB10" s="36" t="e">
        <v>#N/A</v>
      </c>
      <c r="AC10" s="36" t="e">
        <v>#N/A</v>
      </c>
      <c r="AD10" s="37" t="e">
        <v>#N/A</v>
      </c>
    </row>
    <row r="11" spans="1:30">
      <c r="A11" s="27" t="s">
        <v>35</v>
      </c>
      <c r="B11" s="28">
        <v>2006</v>
      </c>
      <c r="C11" s="29" t="s">
        <v>36</v>
      </c>
      <c r="D11" s="30">
        <v>49027.805</v>
      </c>
      <c r="E11" s="31">
        <v>90.5</v>
      </c>
      <c r="F11" s="31">
        <v>80.3</v>
      </c>
      <c r="G11" s="31">
        <v>10.3</v>
      </c>
      <c r="H11" s="31">
        <v>3.4</v>
      </c>
      <c r="I11" s="31">
        <v>6.1</v>
      </c>
      <c r="J11" s="31">
        <v>85.1</v>
      </c>
      <c r="K11" s="31">
        <v>5.5</v>
      </c>
      <c r="L11" s="31">
        <v>68</v>
      </c>
      <c r="M11" s="31">
        <v>79.900000000000006</v>
      </c>
      <c r="N11" s="31" t="e">
        <v>#N/A</v>
      </c>
      <c r="O11" s="38" t="e">
        <v>#N/A</v>
      </c>
      <c r="P11" s="33">
        <v>79.900000000000006</v>
      </c>
      <c r="Q11" s="33">
        <v>65.3</v>
      </c>
      <c r="R11" s="33">
        <v>14.7</v>
      </c>
      <c r="S11" s="33">
        <v>12</v>
      </c>
      <c r="T11" s="33">
        <v>8.1</v>
      </c>
      <c r="U11" s="33">
        <v>21.6</v>
      </c>
      <c r="V11" s="33">
        <v>2.6</v>
      </c>
      <c r="W11" s="33">
        <v>41</v>
      </c>
      <c r="X11" s="33" t="e">
        <v>#N/A</v>
      </c>
      <c r="Y11" s="33" t="e">
        <v>#N/A</v>
      </c>
      <c r="Z11" s="33" t="e">
        <v>#N/A</v>
      </c>
      <c r="AA11" s="39" t="e">
        <v>#N/A</v>
      </c>
      <c r="AB11" s="36" t="e">
        <v>#N/A</v>
      </c>
      <c r="AC11" s="36" t="e">
        <v>#N/A</v>
      </c>
      <c r="AD11" s="37" t="e">
        <v>#N/A</v>
      </c>
    </row>
    <row r="12" spans="1:30">
      <c r="A12" s="27" t="s">
        <v>35</v>
      </c>
      <c r="B12" s="28">
        <v>2007</v>
      </c>
      <c r="C12" s="29" t="s">
        <v>36</v>
      </c>
      <c r="D12" s="30">
        <v>49693.58</v>
      </c>
      <c r="E12" s="31">
        <v>91.1</v>
      </c>
      <c r="F12" s="31">
        <v>80.8</v>
      </c>
      <c r="G12" s="31">
        <v>10.3</v>
      </c>
      <c r="H12" s="31">
        <v>3.2</v>
      </c>
      <c r="I12" s="31">
        <v>5.7</v>
      </c>
      <c r="J12" s="31">
        <v>85.7</v>
      </c>
      <c r="K12" s="31">
        <v>5.4</v>
      </c>
      <c r="L12" s="31">
        <v>68.7</v>
      </c>
      <c r="M12" s="31">
        <v>79</v>
      </c>
      <c r="N12" s="31" t="e">
        <v>#N/A</v>
      </c>
      <c r="O12" s="38" t="e">
        <v>#N/A</v>
      </c>
      <c r="P12" s="33">
        <v>81.099999999999994</v>
      </c>
      <c r="Q12" s="33">
        <v>66.2</v>
      </c>
      <c r="R12" s="33">
        <v>14.9</v>
      </c>
      <c r="S12" s="33">
        <v>11.5</v>
      </c>
      <c r="T12" s="33">
        <v>7.4</v>
      </c>
      <c r="U12" s="33">
        <v>21.9</v>
      </c>
      <c r="V12" s="33">
        <v>2.6</v>
      </c>
      <c r="W12" s="33">
        <v>41.6</v>
      </c>
      <c r="X12" s="33" t="e">
        <v>#N/A</v>
      </c>
      <c r="Y12" s="33" t="e">
        <v>#N/A</v>
      </c>
      <c r="Z12" s="33" t="e">
        <v>#N/A</v>
      </c>
      <c r="AA12" s="39" t="e">
        <v>#N/A</v>
      </c>
      <c r="AB12" s="36" t="e">
        <v>#N/A</v>
      </c>
      <c r="AC12" s="36" t="e">
        <v>#N/A</v>
      </c>
      <c r="AD12" s="37" t="e">
        <v>#N/A</v>
      </c>
    </row>
    <row r="13" spans="1:30">
      <c r="A13" s="27" t="s">
        <v>35</v>
      </c>
      <c r="B13" s="28">
        <v>2008</v>
      </c>
      <c r="C13" s="29" t="s">
        <v>36</v>
      </c>
      <c r="D13" s="30">
        <v>50348.811000000002</v>
      </c>
      <c r="E13" s="31">
        <v>91.6</v>
      </c>
      <c r="F13" s="31">
        <v>81.3</v>
      </c>
      <c r="G13" s="31">
        <v>10.3</v>
      </c>
      <c r="H13" s="31">
        <v>3</v>
      </c>
      <c r="I13" s="31">
        <v>5.4</v>
      </c>
      <c r="J13" s="31">
        <v>86.3</v>
      </c>
      <c r="K13" s="31">
        <v>5.3</v>
      </c>
      <c r="L13" s="31">
        <v>69.3</v>
      </c>
      <c r="M13" s="31">
        <v>78.2</v>
      </c>
      <c r="N13" s="31" t="e">
        <v>#N/A</v>
      </c>
      <c r="O13" s="38" t="e">
        <v>#N/A</v>
      </c>
      <c r="P13" s="33">
        <v>82.2</v>
      </c>
      <c r="Q13" s="33">
        <v>67.099999999999994</v>
      </c>
      <c r="R13" s="33">
        <v>15.1</v>
      </c>
      <c r="S13" s="33">
        <v>11.1</v>
      </c>
      <c r="T13" s="33">
        <v>6.7</v>
      </c>
      <c r="U13" s="33">
        <v>22.2</v>
      </c>
      <c r="V13" s="33">
        <v>2.7</v>
      </c>
      <c r="W13" s="33">
        <v>42.3</v>
      </c>
      <c r="X13" s="33" t="e">
        <v>#N/A</v>
      </c>
      <c r="Y13" s="33" t="e">
        <v>#N/A</v>
      </c>
      <c r="Z13" s="33" t="e">
        <v>#N/A</v>
      </c>
      <c r="AA13" s="39" t="e">
        <v>#N/A</v>
      </c>
      <c r="AB13" s="36" t="e">
        <v>#N/A</v>
      </c>
      <c r="AC13" s="36" t="e">
        <v>#N/A</v>
      </c>
      <c r="AD13" s="37" t="e">
        <v>#N/A</v>
      </c>
    </row>
    <row r="14" spans="1:30">
      <c r="A14" s="27" t="s">
        <v>35</v>
      </c>
      <c r="B14" s="28">
        <v>2009</v>
      </c>
      <c r="C14" s="29" t="s">
        <v>36</v>
      </c>
      <c r="D14" s="30">
        <v>50992.034</v>
      </c>
      <c r="E14" s="31">
        <v>92.1</v>
      </c>
      <c r="F14" s="31">
        <v>81.8</v>
      </c>
      <c r="G14" s="31">
        <v>10.3</v>
      </c>
      <c r="H14" s="31">
        <v>2.8</v>
      </c>
      <c r="I14" s="31">
        <v>5.0999999999999996</v>
      </c>
      <c r="J14" s="31">
        <v>86.9</v>
      </c>
      <c r="K14" s="31">
        <v>5.2</v>
      </c>
      <c r="L14" s="31">
        <v>70</v>
      </c>
      <c r="M14" s="31">
        <v>77.3</v>
      </c>
      <c r="N14" s="31" t="e">
        <v>#N/A</v>
      </c>
      <c r="O14" s="38" t="e">
        <v>#N/A</v>
      </c>
      <c r="P14" s="33">
        <v>83.3</v>
      </c>
      <c r="Q14" s="33">
        <v>68</v>
      </c>
      <c r="R14" s="33">
        <v>15.3</v>
      </c>
      <c r="S14" s="33">
        <v>10.7</v>
      </c>
      <c r="T14" s="33">
        <v>6</v>
      </c>
      <c r="U14" s="33">
        <v>22.4</v>
      </c>
      <c r="V14" s="33">
        <v>2.7</v>
      </c>
      <c r="W14" s="33">
        <v>42.9</v>
      </c>
      <c r="X14" s="33" t="e">
        <v>#N/A</v>
      </c>
      <c r="Y14" s="33" t="e">
        <v>#N/A</v>
      </c>
      <c r="Z14" s="33" t="e">
        <v>#N/A</v>
      </c>
      <c r="AA14" s="39" t="e">
        <v>#N/A</v>
      </c>
      <c r="AB14" s="36" t="e">
        <v>#N/A</v>
      </c>
      <c r="AC14" s="36" t="e">
        <v>#N/A</v>
      </c>
      <c r="AD14" s="37" t="e">
        <v>#N/A</v>
      </c>
    </row>
    <row r="15" spans="1:30">
      <c r="A15" s="27" t="s">
        <v>35</v>
      </c>
      <c r="B15" s="28">
        <v>2010</v>
      </c>
      <c r="C15" s="29" t="s">
        <v>36</v>
      </c>
      <c r="D15" s="30">
        <v>51621.593999999997</v>
      </c>
      <c r="E15" s="31">
        <v>92.6</v>
      </c>
      <c r="F15" s="31">
        <v>82.3</v>
      </c>
      <c r="G15" s="31">
        <v>10.3</v>
      </c>
      <c r="H15" s="31">
        <v>2.7</v>
      </c>
      <c r="I15" s="31">
        <v>4.7</v>
      </c>
      <c r="J15" s="31">
        <v>87.5</v>
      </c>
      <c r="K15" s="31">
        <v>5.0999999999999996</v>
      </c>
      <c r="L15" s="31">
        <v>70.599999999999994</v>
      </c>
      <c r="M15" s="31">
        <v>76.5</v>
      </c>
      <c r="N15" s="31" t="e">
        <v>#N/A</v>
      </c>
      <c r="O15" s="38" t="e">
        <v>#N/A</v>
      </c>
      <c r="P15" s="33">
        <v>84.4</v>
      </c>
      <c r="Q15" s="33">
        <v>68.900000000000006</v>
      </c>
      <c r="R15" s="33">
        <v>15.5</v>
      </c>
      <c r="S15" s="33">
        <v>10.199999999999999</v>
      </c>
      <c r="T15" s="33">
        <v>5.4</v>
      </c>
      <c r="U15" s="33">
        <v>22.7</v>
      </c>
      <c r="V15" s="33">
        <v>2.7</v>
      </c>
      <c r="W15" s="33">
        <v>43.5</v>
      </c>
      <c r="X15" s="33" t="e">
        <v>#N/A</v>
      </c>
      <c r="Y15" s="33" t="e">
        <v>#N/A</v>
      </c>
      <c r="Z15" s="33" t="e">
        <v>#N/A</v>
      </c>
      <c r="AA15" s="39" t="e">
        <v>#N/A</v>
      </c>
      <c r="AB15" s="36" t="e">
        <v>#N/A</v>
      </c>
      <c r="AC15" s="36" t="e">
        <v>#N/A</v>
      </c>
      <c r="AD15" s="37" t="e">
        <v>#N/A</v>
      </c>
    </row>
    <row r="16" spans="1:30">
      <c r="A16" s="27" t="s">
        <v>35</v>
      </c>
      <c r="B16" s="28">
        <v>2011</v>
      </c>
      <c r="C16" s="29" t="s">
        <v>36</v>
      </c>
      <c r="D16" s="30">
        <v>52237.271999999997</v>
      </c>
      <c r="E16" s="31">
        <v>93.1</v>
      </c>
      <c r="F16" s="31">
        <v>82.8</v>
      </c>
      <c r="G16" s="31">
        <v>10.3</v>
      </c>
      <c r="H16" s="31">
        <v>2.5</v>
      </c>
      <c r="I16" s="31">
        <v>4.4000000000000004</v>
      </c>
      <c r="J16" s="31">
        <v>88.1</v>
      </c>
      <c r="K16" s="31">
        <v>5</v>
      </c>
      <c r="L16" s="31">
        <v>71.2</v>
      </c>
      <c r="M16" s="31">
        <v>75.599999999999994</v>
      </c>
      <c r="N16" s="31" t="e">
        <v>#N/A</v>
      </c>
      <c r="O16" s="38" t="e">
        <v>#N/A</v>
      </c>
      <c r="P16" s="33">
        <v>85.5</v>
      </c>
      <c r="Q16" s="33">
        <v>69.8</v>
      </c>
      <c r="R16" s="33">
        <v>15.7</v>
      </c>
      <c r="S16" s="33">
        <v>9.8000000000000007</v>
      </c>
      <c r="T16" s="33">
        <v>4.7</v>
      </c>
      <c r="U16" s="33">
        <v>22.9</v>
      </c>
      <c r="V16" s="33">
        <v>2.7</v>
      </c>
      <c r="W16" s="33">
        <v>44.2</v>
      </c>
      <c r="X16" s="33" t="e">
        <v>#N/A</v>
      </c>
      <c r="Y16" s="33" t="e">
        <v>#N/A</v>
      </c>
      <c r="Z16" s="33" t="e">
        <v>#N/A</v>
      </c>
      <c r="AA16" s="39" t="e">
        <v>#N/A</v>
      </c>
      <c r="AB16" s="36" t="e">
        <v>#N/A</v>
      </c>
      <c r="AC16" s="36" t="e">
        <v>#N/A</v>
      </c>
      <c r="AD16" s="37" t="e">
        <v>#N/A</v>
      </c>
    </row>
    <row r="17" spans="1:30">
      <c r="A17" s="27" t="s">
        <v>35</v>
      </c>
      <c r="B17" s="28">
        <v>2012</v>
      </c>
      <c r="C17" s="29" t="s">
        <v>36</v>
      </c>
      <c r="D17" s="30">
        <v>52837.273999999998</v>
      </c>
      <c r="E17" s="31">
        <v>93.6</v>
      </c>
      <c r="F17" s="31">
        <v>83.3</v>
      </c>
      <c r="G17" s="31">
        <v>10.3</v>
      </c>
      <c r="H17" s="31">
        <v>2.2999999999999998</v>
      </c>
      <c r="I17" s="31">
        <v>4.0999999999999996</v>
      </c>
      <c r="J17" s="31">
        <v>88.6</v>
      </c>
      <c r="K17" s="31">
        <v>4.9000000000000004</v>
      </c>
      <c r="L17" s="31">
        <v>71.900000000000006</v>
      </c>
      <c r="M17" s="31">
        <v>74.7</v>
      </c>
      <c r="N17" s="31" t="e">
        <v>#N/A</v>
      </c>
      <c r="O17" s="38" t="e">
        <v>#N/A</v>
      </c>
      <c r="P17" s="33">
        <v>86.5</v>
      </c>
      <c r="Q17" s="33">
        <v>70.599999999999994</v>
      </c>
      <c r="R17" s="33">
        <v>15.9</v>
      </c>
      <c r="S17" s="33">
        <v>9.4</v>
      </c>
      <c r="T17" s="33">
        <v>4.0999999999999996</v>
      </c>
      <c r="U17" s="33">
        <v>23.1</v>
      </c>
      <c r="V17" s="33">
        <v>2.7</v>
      </c>
      <c r="W17" s="33">
        <v>44.8</v>
      </c>
      <c r="X17" s="33" t="e">
        <v>#N/A</v>
      </c>
      <c r="Y17" s="33" t="e">
        <v>#N/A</v>
      </c>
      <c r="Z17" s="33" t="e">
        <v>#N/A</v>
      </c>
      <c r="AA17" s="39" t="e">
        <v>#N/A</v>
      </c>
      <c r="AB17" s="36" t="e">
        <v>#N/A</v>
      </c>
      <c r="AC17" s="36" t="e">
        <v>#N/A</v>
      </c>
      <c r="AD17" s="37" t="e">
        <v>#N/A</v>
      </c>
    </row>
    <row r="18" spans="1:30">
      <c r="A18" s="27" t="s">
        <v>35</v>
      </c>
      <c r="B18" s="28">
        <v>2013</v>
      </c>
      <c r="C18" s="29" t="s">
        <v>36</v>
      </c>
      <c r="D18" s="30">
        <v>53416.608999999997</v>
      </c>
      <c r="E18" s="31">
        <v>94.1</v>
      </c>
      <c r="F18" s="31">
        <v>83.8</v>
      </c>
      <c r="G18" s="31">
        <v>10.3</v>
      </c>
      <c r="H18" s="31">
        <v>2.2000000000000002</v>
      </c>
      <c r="I18" s="31">
        <v>3.7</v>
      </c>
      <c r="J18" s="31">
        <v>89.2</v>
      </c>
      <c r="K18" s="31">
        <v>4.9000000000000004</v>
      </c>
      <c r="L18" s="31">
        <v>72.5</v>
      </c>
      <c r="M18" s="31">
        <v>73.8</v>
      </c>
      <c r="N18" s="31" t="e">
        <v>#N/A</v>
      </c>
      <c r="O18" s="38" t="e">
        <v>#N/A</v>
      </c>
      <c r="P18" s="33">
        <v>87.6</v>
      </c>
      <c r="Q18" s="33">
        <v>71.5</v>
      </c>
      <c r="R18" s="33">
        <v>16.100000000000001</v>
      </c>
      <c r="S18" s="33">
        <v>9</v>
      </c>
      <c r="T18" s="33">
        <v>3.5</v>
      </c>
      <c r="U18" s="33">
        <v>23.3</v>
      </c>
      <c r="V18" s="33">
        <v>2.7</v>
      </c>
      <c r="W18" s="33">
        <v>45.5</v>
      </c>
      <c r="X18" s="33" t="e">
        <v>#N/A</v>
      </c>
      <c r="Y18" s="33" t="e">
        <v>#N/A</v>
      </c>
      <c r="Z18" s="33" t="e">
        <v>#N/A</v>
      </c>
      <c r="AA18" s="39" t="e">
        <v>#N/A</v>
      </c>
      <c r="AB18" s="36" t="e">
        <v>#N/A</v>
      </c>
      <c r="AC18" s="36" t="e">
        <v>#N/A</v>
      </c>
      <c r="AD18" s="37" t="e">
        <v>#N/A</v>
      </c>
    </row>
    <row r="19" spans="1:30">
      <c r="A19" s="27" t="s">
        <v>35</v>
      </c>
      <c r="B19" s="28">
        <v>2014</v>
      </c>
      <c r="C19" s="29" t="s">
        <v>36</v>
      </c>
      <c r="D19" s="30">
        <v>53969.053999999996</v>
      </c>
      <c r="E19" s="31">
        <v>94.5</v>
      </c>
      <c r="F19" s="31">
        <v>84.2</v>
      </c>
      <c r="G19" s="31">
        <v>10.3</v>
      </c>
      <c r="H19" s="31">
        <v>2</v>
      </c>
      <c r="I19" s="31">
        <v>3.4</v>
      </c>
      <c r="J19" s="31">
        <v>89.7</v>
      </c>
      <c r="K19" s="31">
        <v>4.8</v>
      </c>
      <c r="L19" s="31">
        <v>73.099999999999994</v>
      </c>
      <c r="M19" s="31">
        <v>72.8</v>
      </c>
      <c r="N19" s="31" t="e">
        <v>#N/A</v>
      </c>
      <c r="O19" s="38" t="e">
        <v>#N/A</v>
      </c>
      <c r="P19" s="33">
        <v>88.6</v>
      </c>
      <c r="Q19" s="33">
        <v>72.3</v>
      </c>
      <c r="R19" s="33">
        <v>16.3</v>
      </c>
      <c r="S19" s="33">
        <v>8.6</v>
      </c>
      <c r="T19" s="33">
        <v>2.8</v>
      </c>
      <c r="U19" s="33">
        <v>23.5</v>
      </c>
      <c r="V19" s="33">
        <v>2.7</v>
      </c>
      <c r="W19" s="33">
        <v>46.1</v>
      </c>
      <c r="X19" s="33" t="e">
        <v>#N/A</v>
      </c>
      <c r="Y19" s="33" t="e">
        <v>#N/A</v>
      </c>
      <c r="Z19" s="33" t="e">
        <v>#N/A</v>
      </c>
      <c r="AA19" s="39" t="e">
        <v>#N/A</v>
      </c>
      <c r="AB19" s="36" t="e">
        <v>#N/A</v>
      </c>
      <c r="AC19" s="36" t="e">
        <v>#N/A</v>
      </c>
      <c r="AD19" s="37" t="e">
        <v>#N/A</v>
      </c>
    </row>
    <row r="20" spans="1:30">
      <c r="A20" s="27" t="s">
        <v>35</v>
      </c>
      <c r="B20" s="28">
        <v>2015</v>
      </c>
      <c r="C20" s="29" t="s">
        <v>36</v>
      </c>
      <c r="D20" s="30">
        <v>54490.406000000003</v>
      </c>
      <c r="E20" s="31">
        <v>95</v>
      </c>
      <c r="F20" s="31">
        <v>84.7</v>
      </c>
      <c r="G20" s="31">
        <v>10.3</v>
      </c>
      <c r="H20" s="31">
        <v>1.9</v>
      </c>
      <c r="I20" s="31">
        <v>3.1</v>
      </c>
      <c r="J20" s="31">
        <v>90.3</v>
      </c>
      <c r="K20" s="31">
        <v>4.7</v>
      </c>
      <c r="L20" s="31">
        <v>73.7</v>
      </c>
      <c r="M20" s="31">
        <v>71.900000000000006</v>
      </c>
      <c r="N20" s="31" t="e">
        <v>#N/A</v>
      </c>
      <c r="O20" s="38" t="e">
        <v>#N/A</v>
      </c>
      <c r="P20" s="33">
        <v>89.6</v>
      </c>
      <c r="Q20" s="33">
        <v>73.099999999999994</v>
      </c>
      <c r="R20" s="33">
        <v>16.5</v>
      </c>
      <c r="S20" s="33">
        <v>8.1</v>
      </c>
      <c r="T20" s="33">
        <v>2.2999999999999998</v>
      </c>
      <c r="U20" s="33">
        <v>23.6</v>
      </c>
      <c r="V20" s="33">
        <v>2.7</v>
      </c>
      <c r="W20" s="33">
        <v>46.8</v>
      </c>
      <c r="X20" s="33" t="e">
        <v>#N/A</v>
      </c>
      <c r="Y20" s="33" t="e">
        <v>#N/A</v>
      </c>
      <c r="Z20" s="33" t="e">
        <v>#N/A</v>
      </c>
      <c r="AA20" s="39" t="e">
        <v>#N/A</v>
      </c>
      <c r="AB20" s="36" t="e">
        <v>#N/A</v>
      </c>
      <c r="AC20" s="36" t="e">
        <v>#N/A</v>
      </c>
      <c r="AD20" s="37" t="e">
        <v>#N/A</v>
      </c>
    </row>
    <row r="21" spans="1:30" ht="1" customHeight="1">
      <c r="A21" s="28"/>
      <c r="B21" s="28"/>
      <c r="C21" s="29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9"/>
      <c r="AB21" s="36"/>
      <c r="AC21" s="36"/>
      <c r="AD21" s="37"/>
    </row>
    <row r="22" spans="1:30" ht="1" customHeight="1">
      <c r="A22" s="28"/>
      <c r="B22" s="28"/>
      <c r="C22" s="29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8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9"/>
      <c r="AB22" s="36"/>
      <c r="AC22" s="36"/>
      <c r="AD22" s="37"/>
    </row>
    <row r="23" spans="1:30">
      <c r="A23" s="28" t="s">
        <v>35</v>
      </c>
      <c r="B23" s="28">
        <v>2000</v>
      </c>
      <c r="C23" s="29" t="s">
        <v>37</v>
      </c>
      <c r="D23" s="30">
        <v>19354.585653040001</v>
      </c>
      <c r="E23" s="31">
        <v>71.2</v>
      </c>
      <c r="F23" s="31">
        <v>51.6</v>
      </c>
      <c r="G23" s="31">
        <v>19.7</v>
      </c>
      <c r="H23" s="31">
        <v>9.4</v>
      </c>
      <c r="I23" s="31">
        <v>19.399999999999999</v>
      </c>
      <c r="J23" s="31">
        <v>58.3</v>
      </c>
      <c r="K23" s="31">
        <v>12.9</v>
      </c>
      <c r="L23" s="31">
        <v>29.5</v>
      </c>
      <c r="M23" s="31">
        <v>66.599999999999994</v>
      </c>
      <c r="N23" s="31" t="e">
        <v>#N/A</v>
      </c>
      <c r="O23" s="32" t="e">
        <v>#N/A</v>
      </c>
      <c r="P23" s="33">
        <v>50.9</v>
      </c>
      <c r="Q23" s="33">
        <v>44.6</v>
      </c>
      <c r="R23" s="33">
        <v>6.4</v>
      </c>
      <c r="S23" s="33">
        <v>23.5</v>
      </c>
      <c r="T23" s="33">
        <v>25.5</v>
      </c>
      <c r="U23" s="33">
        <v>37.4</v>
      </c>
      <c r="V23" s="33">
        <v>0.8</v>
      </c>
      <c r="W23" s="33">
        <v>6.4</v>
      </c>
      <c r="X23" s="33" t="e">
        <v>#N/A</v>
      </c>
      <c r="Y23" s="33" t="e">
        <v>#N/A</v>
      </c>
      <c r="Z23" s="33" t="e">
        <v>#N/A</v>
      </c>
      <c r="AA23" s="34" t="e">
        <v>#N/A</v>
      </c>
      <c r="AB23" s="36" t="e">
        <v>#N/A</v>
      </c>
      <c r="AC23" s="36" t="e">
        <v>#N/A</v>
      </c>
      <c r="AD23" s="37" t="e">
        <v>#N/A</v>
      </c>
    </row>
    <row r="24" spans="1:30">
      <c r="A24" s="28" t="s">
        <v>35</v>
      </c>
      <c r="B24" s="28">
        <v>2001</v>
      </c>
      <c r="C24" s="29" t="s">
        <v>37</v>
      </c>
      <c r="D24" s="30">
        <v>19431.307917519996</v>
      </c>
      <c r="E24" s="31">
        <v>72.2</v>
      </c>
      <c r="F24" s="31">
        <v>52.3</v>
      </c>
      <c r="G24" s="31">
        <v>19.899999999999999</v>
      </c>
      <c r="H24" s="31">
        <v>9.1</v>
      </c>
      <c r="I24" s="31">
        <v>18.600000000000001</v>
      </c>
      <c r="J24" s="31">
        <v>59.4</v>
      </c>
      <c r="K24" s="31">
        <v>12.9</v>
      </c>
      <c r="L24" s="31">
        <v>29.9</v>
      </c>
      <c r="M24" s="31">
        <v>67.599999999999994</v>
      </c>
      <c r="N24" s="31" t="e">
        <v>#N/A</v>
      </c>
      <c r="O24" s="38" t="e">
        <v>#N/A</v>
      </c>
      <c r="P24" s="33">
        <v>52.8</v>
      </c>
      <c r="Q24" s="33">
        <v>46.2</v>
      </c>
      <c r="R24" s="33">
        <v>6.6</v>
      </c>
      <c r="S24" s="33">
        <v>23.1</v>
      </c>
      <c r="T24" s="33">
        <v>24.1</v>
      </c>
      <c r="U24" s="33">
        <v>38.9</v>
      </c>
      <c r="V24" s="33">
        <v>1</v>
      </c>
      <c r="W24" s="33">
        <v>6.2</v>
      </c>
      <c r="X24" s="33" t="e">
        <v>#N/A</v>
      </c>
      <c r="Y24" s="33" t="e">
        <v>#N/A</v>
      </c>
      <c r="Z24" s="33" t="e">
        <v>#N/A</v>
      </c>
      <c r="AA24" s="39" t="e">
        <v>#N/A</v>
      </c>
      <c r="AB24" s="36" t="e">
        <v>#N/A</v>
      </c>
      <c r="AC24" s="36" t="e">
        <v>#N/A</v>
      </c>
      <c r="AD24" s="37" t="e">
        <v>#N/A</v>
      </c>
    </row>
    <row r="25" spans="1:30">
      <c r="A25" s="28" t="s">
        <v>35</v>
      </c>
      <c r="B25" s="28">
        <v>2002</v>
      </c>
      <c r="C25" s="29" t="s">
        <v>37</v>
      </c>
      <c r="D25" s="30">
        <v>19481.531327459998</v>
      </c>
      <c r="E25" s="31">
        <v>73.2</v>
      </c>
      <c r="F25" s="31">
        <v>53</v>
      </c>
      <c r="G25" s="31">
        <v>20.2</v>
      </c>
      <c r="H25" s="31">
        <v>8.8000000000000007</v>
      </c>
      <c r="I25" s="31">
        <v>17.899999999999999</v>
      </c>
      <c r="J25" s="31">
        <v>60.5</v>
      </c>
      <c r="K25" s="31">
        <v>12.8</v>
      </c>
      <c r="L25" s="31">
        <v>30.8</v>
      </c>
      <c r="M25" s="31">
        <v>66.5</v>
      </c>
      <c r="N25" s="31" t="e">
        <v>#N/A</v>
      </c>
      <c r="O25" s="38" t="e">
        <v>#N/A</v>
      </c>
      <c r="P25" s="33">
        <v>54.6</v>
      </c>
      <c r="Q25" s="33">
        <v>47.8</v>
      </c>
      <c r="R25" s="33">
        <v>6.8</v>
      </c>
      <c r="S25" s="33">
        <v>22.6</v>
      </c>
      <c r="T25" s="33">
        <v>22.8</v>
      </c>
      <c r="U25" s="33">
        <v>40.4</v>
      </c>
      <c r="V25" s="33">
        <v>1.3</v>
      </c>
      <c r="W25" s="33">
        <v>6.1</v>
      </c>
      <c r="X25" s="33" t="e">
        <v>#N/A</v>
      </c>
      <c r="Y25" s="33" t="e">
        <v>#N/A</v>
      </c>
      <c r="Z25" s="33" t="e">
        <v>#N/A</v>
      </c>
      <c r="AA25" s="39" t="e">
        <v>#N/A</v>
      </c>
      <c r="AB25" s="36" t="e">
        <v>#N/A</v>
      </c>
      <c r="AC25" s="36" t="e">
        <v>#N/A</v>
      </c>
      <c r="AD25" s="37" t="e">
        <v>#N/A</v>
      </c>
    </row>
    <row r="26" spans="1:30">
      <c r="A26" s="28" t="s">
        <v>35</v>
      </c>
      <c r="B26" s="28">
        <v>2003</v>
      </c>
      <c r="C26" s="29" t="s">
        <v>37</v>
      </c>
      <c r="D26" s="30">
        <v>19518.433225000001</v>
      </c>
      <c r="E26" s="31">
        <v>74.3</v>
      </c>
      <c r="F26" s="31">
        <v>53.8</v>
      </c>
      <c r="G26" s="31">
        <v>20.5</v>
      </c>
      <c r="H26" s="31">
        <v>8.5</v>
      </c>
      <c r="I26" s="31">
        <v>17.2</v>
      </c>
      <c r="J26" s="31">
        <v>61.6</v>
      </c>
      <c r="K26" s="31">
        <v>12.7</v>
      </c>
      <c r="L26" s="31">
        <v>31.6</v>
      </c>
      <c r="M26" s="31">
        <v>65.400000000000006</v>
      </c>
      <c r="N26" s="31" t="e">
        <v>#N/A</v>
      </c>
      <c r="O26" s="38" t="e">
        <v>#N/A</v>
      </c>
      <c r="P26" s="33">
        <v>56.5</v>
      </c>
      <c r="Q26" s="33">
        <v>49.4</v>
      </c>
      <c r="R26" s="33">
        <v>7.1</v>
      </c>
      <c r="S26" s="33">
        <v>22.2</v>
      </c>
      <c r="T26" s="33">
        <v>21.4</v>
      </c>
      <c r="U26" s="33">
        <v>42</v>
      </c>
      <c r="V26" s="33">
        <v>1.5</v>
      </c>
      <c r="W26" s="33">
        <v>5.9</v>
      </c>
      <c r="X26" s="33" t="e">
        <v>#N/A</v>
      </c>
      <c r="Y26" s="33" t="e">
        <v>#N/A</v>
      </c>
      <c r="Z26" s="33" t="e">
        <v>#N/A</v>
      </c>
      <c r="AA26" s="39" t="e">
        <v>#N/A</v>
      </c>
      <c r="AB26" s="36" t="e">
        <v>#N/A</v>
      </c>
      <c r="AC26" s="36" t="e">
        <v>#N/A</v>
      </c>
      <c r="AD26" s="37" t="e">
        <v>#N/A</v>
      </c>
    </row>
    <row r="27" spans="1:30">
      <c r="A27" s="28" t="s">
        <v>35</v>
      </c>
      <c r="B27" s="28">
        <v>2004</v>
      </c>
      <c r="C27" s="29" t="s">
        <v>37</v>
      </c>
      <c r="D27" s="30">
        <v>19546.868200499997</v>
      </c>
      <c r="E27" s="31">
        <v>75.3</v>
      </c>
      <c r="F27" s="31">
        <v>54.5</v>
      </c>
      <c r="G27" s="31">
        <v>20.8</v>
      </c>
      <c r="H27" s="31">
        <v>8.1999999999999993</v>
      </c>
      <c r="I27" s="31">
        <v>16.5</v>
      </c>
      <c r="J27" s="31">
        <v>62.7</v>
      </c>
      <c r="K27" s="31">
        <v>12.6</v>
      </c>
      <c r="L27" s="31">
        <v>32.5</v>
      </c>
      <c r="M27" s="31">
        <v>64.3</v>
      </c>
      <c r="N27" s="31" t="e">
        <v>#N/A</v>
      </c>
      <c r="O27" s="38" t="e">
        <v>#N/A</v>
      </c>
      <c r="P27" s="33">
        <v>58.3</v>
      </c>
      <c r="Q27" s="33">
        <v>51</v>
      </c>
      <c r="R27" s="33">
        <v>7.3</v>
      </c>
      <c r="S27" s="33">
        <v>21.7</v>
      </c>
      <c r="T27" s="33">
        <v>20</v>
      </c>
      <c r="U27" s="33">
        <v>43.5</v>
      </c>
      <c r="V27" s="33">
        <v>1.8</v>
      </c>
      <c r="W27" s="33">
        <v>5.7</v>
      </c>
      <c r="X27" s="33" t="e">
        <v>#N/A</v>
      </c>
      <c r="Y27" s="33" t="e">
        <v>#N/A</v>
      </c>
      <c r="Z27" s="33" t="e">
        <v>#N/A</v>
      </c>
      <c r="AA27" s="39" t="e">
        <v>#N/A</v>
      </c>
      <c r="AB27" s="36" t="e">
        <v>#N/A</v>
      </c>
      <c r="AC27" s="36" t="e">
        <v>#N/A</v>
      </c>
      <c r="AD27" s="37" t="e">
        <v>#N/A</v>
      </c>
    </row>
    <row r="28" spans="1:30">
      <c r="A28" s="28" t="s">
        <v>35</v>
      </c>
      <c r="B28" s="28">
        <v>2005</v>
      </c>
      <c r="C28" s="29" t="s">
        <v>37</v>
      </c>
      <c r="D28" s="30">
        <v>19565.538092639999</v>
      </c>
      <c r="E28" s="31">
        <v>76.3</v>
      </c>
      <c r="F28" s="31">
        <v>55.2</v>
      </c>
      <c r="G28" s="31">
        <v>21.1</v>
      </c>
      <c r="H28" s="31">
        <v>7.9</v>
      </c>
      <c r="I28" s="31">
        <v>15.8</v>
      </c>
      <c r="J28" s="31">
        <v>63.8</v>
      </c>
      <c r="K28" s="31">
        <v>12.5</v>
      </c>
      <c r="L28" s="31">
        <v>33.299999999999997</v>
      </c>
      <c r="M28" s="31">
        <v>63</v>
      </c>
      <c r="N28" s="31" t="e">
        <v>#N/A</v>
      </c>
      <c r="O28" s="38" t="e">
        <v>#N/A</v>
      </c>
      <c r="P28" s="33">
        <v>60.1</v>
      </c>
      <c r="Q28" s="33">
        <v>52.6</v>
      </c>
      <c r="R28" s="33">
        <v>7.5</v>
      </c>
      <c r="S28" s="33">
        <v>21.2</v>
      </c>
      <c r="T28" s="33">
        <v>18.600000000000001</v>
      </c>
      <c r="U28" s="33">
        <v>45</v>
      </c>
      <c r="V28" s="33">
        <v>2.1</v>
      </c>
      <c r="W28" s="33">
        <v>5.6</v>
      </c>
      <c r="X28" s="33" t="e">
        <v>#N/A</v>
      </c>
      <c r="Y28" s="33" t="e">
        <v>#N/A</v>
      </c>
      <c r="Z28" s="33" t="e">
        <v>#N/A</v>
      </c>
      <c r="AA28" s="39" t="e">
        <v>#N/A</v>
      </c>
      <c r="AB28" s="36" t="e">
        <v>#N/A</v>
      </c>
      <c r="AC28" s="36" t="e">
        <v>#N/A</v>
      </c>
      <c r="AD28" s="37" t="e">
        <v>#N/A</v>
      </c>
    </row>
    <row r="29" spans="1:30">
      <c r="A29" s="28" t="s">
        <v>35</v>
      </c>
      <c r="B29" s="28">
        <v>2006</v>
      </c>
      <c r="C29" s="29" t="s">
        <v>37</v>
      </c>
      <c r="D29" s="30">
        <v>19573.370590150003</v>
      </c>
      <c r="E29" s="31">
        <v>77.3</v>
      </c>
      <c r="F29" s="31">
        <v>56</v>
      </c>
      <c r="G29" s="31">
        <v>21.3</v>
      </c>
      <c r="H29" s="31">
        <v>7.5</v>
      </c>
      <c r="I29" s="31">
        <v>15.1</v>
      </c>
      <c r="J29" s="31">
        <v>64.900000000000006</v>
      </c>
      <c r="K29" s="31">
        <v>12.4</v>
      </c>
      <c r="L29" s="31">
        <v>34.200000000000003</v>
      </c>
      <c r="M29" s="31">
        <v>61.8</v>
      </c>
      <c r="N29" s="31" t="e">
        <v>#N/A</v>
      </c>
      <c r="O29" s="38" t="e">
        <v>#N/A</v>
      </c>
      <c r="P29" s="33">
        <v>62</v>
      </c>
      <c r="Q29" s="33">
        <v>54.2</v>
      </c>
      <c r="R29" s="33">
        <v>7.7</v>
      </c>
      <c r="S29" s="33">
        <v>20.8</v>
      </c>
      <c r="T29" s="33">
        <v>17.3</v>
      </c>
      <c r="U29" s="33">
        <v>46.5</v>
      </c>
      <c r="V29" s="33">
        <v>2.2999999999999998</v>
      </c>
      <c r="W29" s="33">
        <v>5.4</v>
      </c>
      <c r="X29" s="33" t="e">
        <v>#N/A</v>
      </c>
      <c r="Y29" s="33" t="e">
        <v>#N/A</v>
      </c>
      <c r="Z29" s="33" t="e">
        <v>#N/A</v>
      </c>
      <c r="AA29" s="39" t="e">
        <v>#N/A</v>
      </c>
      <c r="AB29" s="36" t="e">
        <v>#N/A</v>
      </c>
      <c r="AC29" s="36" t="e">
        <v>#N/A</v>
      </c>
      <c r="AD29" s="37" t="e">
        <v>#N/A</v>
      </c>
    </row>
    <row r="30" spans="1:30">
      <c r="A30" s="28" t="s">
        <v>35</v>
      </c>
      <c r="B30" s="28">
        <v>2007</v>
      </c>
      <c r="C30" s="29" t="s">
        <v>37</v>
      </c>
      <c r="D30" s="30">
        <v>19571.319547200001</v>
      </c>
      <c r="E30" s="31">
        <v>78.3</v>
      </c>
      <c r="F30" s="31">
        <v>56.7</v>
      </c>
      <c r="G30" s="31">
        <v>21.6</v>
      </c>
      <c r="H30" s="31">
        <v>7.2</v>
      </c>
      <c r="I30" s="31">
        <v>14.4</v>
      </c>
      <c r="J30" s="31">
        <v>66.099999999999994</v>
      </c>
      <c r="K30" s="31">
        <v>12.3</v>
      </c>
      <c r="L30" s="31">
        <v>35.1</v>
      </c>
      <c r="M30" s="31">
        <v>60.4</v>
      </c>
      <c r="N30" s="31" t="e">
        <v>#N/A</v>
      </c>
      <c r="O30" s="38" t="e">
        <v>#N/A</v>
      </c>
      <c r="P30" s="33">
        <v>63.8</v>
      </c>
      <c r="Q30" s="33">
        <v>55.8</v>
      </c>
      <c r="R30" s="33">
        <v>8</v>
      </c>
      <c r="S30" s="33">
        <v>20.3</v>
      </c>
      <c r="T30" s="33">
        <v>15.9</v>
      </c>
      <c r="U30" s="33">
        <v>48</v>
      </c>
      <c r="V30" s="33">
        <v>2.6</v>
      </c>
      <c r="W30" s="33">
        <v>5.2</v>
      </c>
      <c r="X30" s="33" t="e">
        <v>#N/A</v>
      </c>
      <c r="Y30" s="33" t="e">
        <v>#N/A</v>
      </c>
      <c r="Z30" s="33" t="e">
        <v>#N/A</v>
      </c>
      <c r="AA30" s="39" t="e">
        <v>#N/A</v>
      </c>
      <c r="AB30" s="36" t="e">
        <v>#N/A</v>
      </c>
      <c r="AC30" s="36" t="e">
        <v>#N/A</v>
      </c>
      <c r="AD30" s="37" t="e">
        <v>#N/A</v>
      </c>
    </row>
    <row r="31" spans="1:30">
      <c r="A31" s="28" t="s">
        <v>35</v>
      </c>
      <c r="B31" s="28">
        <v>2008</v>
      </c>
      <c r="C31" s="29" t="s">
        <v>37</v>
      </c>
      <c r="D31" s="30">
        <v>19558.499121059998</v>
      </c>
      <c r="E31" s="31">
        <v>79.400000000000006</v>
      </c>
      <c r="F31" s="31">
        <v>57.5</v>
      </c>
      <c r="G31" s="31">
        <v>21.9</v>
      </c>
      <c r="H31" s="31">
        <v>6.9</v>
      </c>
      <c r="I31" s="31">
        <v>13.7</v>
      </c>
      <c r="J31" s="31">
        <v>67.2</v>
      </c>
      <c r="K31" s="31">
        <v>12.2</v>
      </c>
      <c r="L31" s="31">
        <v>36</v>
      </c>
      <c r="M31" s="31">
        <v>59</v>
      </c>
      <c r="N31" s="31" t="e">
        <v>#N/A</v>
      </c>
      <c r="O31" s="38" t="e">
        <v>#N/A</v>
      </c>
      <c r="P31" s="33">
        <v>65.599999999999994</v>
      </c>
      <c r="Q31" s="33">
        <v>57.4</v>
      </c>
      <c r="R31" s="33">
        <v>8.1999999999999993</v>
      </c>
      <c r="S31" s="33">
        <v>19.8</v>
      </c>
      <c r="T31" s="33">
        <v>14.5</v>
      </c>
      <c r="U31" s="33">
        <v>49.5</v>
      </c>
      <c r="V31" s="33">
        <v>2.8</v>
      </c>
      <c r="W31" s="33">
        <v>5.0999999999999996</v>
      </c>
      <c r="X31" s="33" t="e">
        <v>#N/A</v>
      </c>
      <c r="Y31" s="33" t="e">
        <v>#N/A</v>
      </c>
      <c r="Z31" s="33" t="e">
        <v>#N/A</v>
      </c>
      <c r="AA31" s="39" t="e">
        <v>#N/A</v>
      </c>
      <c r="AB31" s="36" t="e">
        <v>#N/A</v>
      </c>
      <c r="AC31" s="36" t="e">
        <v>#N/A</v>
      </c>
      <c r="AD31" s="37" t="e">
        <v>#N/A</v>
      </c>
    </row>
    <row r="32" spans="1:30">
      <c r="A32" s="28" t="s">
        <v>35</v>
      </c>
      <c r="B32" s="28">
        <v>2009</v>
      </c>
      <c r="C32" s="29" t="s">
        <v>37</v>
      </c>
      <c r="D32" s="30">
        <v>19536.577986420001</v>
      </c>
      <c r="E32" s="31">
        <v>80.400000000000006</v>
      </c>
      <c r="F32" s="31">
        <v>58.2</v>
      </c>
      <c r="G32" s="31">
        <v>22.2</v>
      </c>
      <c r="H32" s="31">
        <v>6.6</v>
      </c>
      <c r="I32" s="31">
        <v>13</v>
      </c>
      <c r="J32" s="31">
        <v>68.3</v>
      </c>
      <c r="K32" s="31">
        <v>12.1</v>
      </c>
      <c r="L32" s="31">
        <v>36.9</v>
      </c>
      <c r="M32" s="31">
        <v>57.6</v>
      </c>
      <c r="N32" s="31" t="e">
        <v>#N/A</v>
      </c>
      <c r="O32" s="38" t="e">
        <v>#N/A</v>
      </c>
      <c r="P32" s="33">
        <v>67.5</v>
      </c>
      <c r="Q32" s="33">
        <v>59</v>
      </c>
      <c r="R32" s="33">
        <v>8.4</v>
      </c>
      <c r="S32" s="33">
        <v>19.399999999999999</v>
      </c>
      <c r="T32" s="33">
        <v>13.2</v>
      </c>
      <c r="U32" s="33">
        <v>51</v>
      </c>
      <c r="V32" s="33">
        <v>3.1</v>
      </c>
      <c r="W32" s="33">
        <v>4.9000000000000004</v>
      </c>
      <c r="X32" s="33" t="e">
        <v>#N/A</v>
      </c>
      <c r="Y32" s="33" t="e">
        <v>#N/A</v>
      </c>
      <c r="Z32" s="33" t="e">
        <v>#N/A</v>
      </c>
      <c r="AA32" s="39" t="e">
        <v>#N/A</v>
      </c>
      <c r="AB32" s="36" t="e">
        <v>#N/A</v>
      </c>
      <c r="AC32" s="36" t="e">
        <v>#N/A</v>
      </c>
      <c r="AD32" s="37" t="e">
        <v>#N/A</v>
      </c>
    </row>
    <row r="33" spans="1:30">
      <c r="A33" s="28" t="s">
        <v>35</v>
      </c>
      <c r="B33" s="28">
        <v>2010</v>
      </c>
      <c r="C33" s="29" t="s">
        <v>37</v>
      </c>
      <c r="D33" s="30">
        <v>19503.670645079997</v>
      </c>
      <c r="E33" s="31">
        <v>81.400000000000006</v>
      </c>
      <c r="F33" s="31">
        <v>58.9</v>
      </c>
      <c r="G33" s="31">
        <v>22.5</v>
      </c>
      <c r="H33" s="31">
        <v>6.3</v>
      </c>
      <c r="I33" s="31">
        <v>12.3</v>
      </c>
      <c r="J33" s="31">
        <v>69.400000000000006</v>
      </c>
      <c r="K33" s="31">
        <v>12</v>
      </c>
      <c r="L33" s="31">
        <v>37.9</v>
      </c>
      <c r="M33" s="31">
        <v>56.1</v>
      </c>
      <c r="N33" s="31" t="e">
        <v>#N/A</v>
      </c>
      <c r="O33" s="38" t="e">
        <v>#N/A</v>
      </c>
      <c r="P33" s="33">
        <v>69.3</v>
      </c>
      <c r="Q33" s="33">
        <v>60.6</v>
      </c>
      <c r="R33" s="33">
        <v>8.6999999999999993</v>
      </c>
      <c r="S33" s="33">
        <v>18.899999999999999</v>
      </c>
      <c r="T33" s="33">
        <v>11.8</v>
      </c>
      <c r="U33" s="33">
        <v>52.5</v>
      </c>
      <c r="V33" s="33">
        <v>3.3</v>
      </c>
      <c r="W33" s="33">
        <v>4.8</v>
      </c>
      <c r="X33" s="33" t="e">
        <v>#N/A</v>
      </c>
      <c r="Y33" s="33" t="e">
        <v>#N/A</v>
      </c>
      <c r="Z33" s="33" t="e">
        <v>#N/A</v>
      </c>
      <c r="AA33" s="39" t="e">
        <v>#N/A</v>
      </c>
      <c r="AB33" s="36" t="e">
        <v>#N/A</v>
      </c>
      <c r="AC33" s="36" t="e">
        <v>#N/A</v>
      </c>
      <c r="AD33" s="37" t="e">
        <v>#N/A</v>
      </c>
    </row>
    <row r="34" spans="1:30">
      <c r="A34" s="28" t="s">
        <v>35</v>
      </c>
      <c r="B34" s="28">
        <v>2011</v>
      </c>
      <c r="C34" s="29" t="s">
        <v>37</v>
      </c>
      <c r="D34" s="30">
        <v>19460.473310879999</v>
      </c>
      <c r="E34" s="31">
        <v>82.4</v>
      </c>
      <c r="F34" s="31">
        <v>59.7</v>
      </c>
      <c r="G34" s="31">
        <v>22.8</v>
      </c>
      <c r="H34" s="31">
        <v>6</v>
      </c>
      <c r="I34" s="31">
        <v>11.6</v>
      </c>
      <c r="J34" s="31">
        <v>70.5</v>
      </c>
      <c r="K34" s="31">
        <v>11.9</v>
      </c>
      <c r="L34" s="31">
        <v>38.799999999999997</v>
      </c>
      <c r="M34" s="31">
        <v>54.5</v>
      </c>
      <c r="N34" s="31" t="e">
        <v>#N/A</v>
      </c>
      <c r="O34" s="38" t="e">
        <v>#N/A</v>
      </c>
      <c r="P34" s="33">
        <v>71.099999999999994</v>
      </c>
      <c r="Q34" s="33">
        <v>62.2</v>
      </c>
      <c r="R34" s="33">
        <v>8.9</v>
      </c>
      <c r="S34" s="33">
        <v>18.399999999999999</v>
      </c>
      <c r="T34" s="33">
        <v>10.4</v>
      </c>
      <c r="U34" s="33">
        <v>54</v>
      </c>
      <c r="V34" s="33">
        <v>3.6</v>
      </c>
      <c r="W34" s="33">
        <v>4.5999999999999996</v>
      </c>
      <c r="X34" s="33" t="e">
        <v>#N/A</v>
      </c>
      <c r="Y34" s="33" t="e">
        <v>#N/A</v>
      </c>
      <c r="Z34" s="33" t="e">
        <v>#N/A</v>
      </c>
      <c r="AA34" s="39" t="e">
        <v>#N/A</v>
      </c>
      <c r="AB34" s="36" t="e">
        <v>#N/A</v>
      </c>
      <c r="AC34" s="36" t="e">
        <v>#N/A</v>
      </c>
      <c r="AD34" s="37" t="e">
        <v>#N/A</v>
      </c>
    </row>
    <row r="35" spans="1:30">
      <c r="A35" s="28" t="s">
        <v>35</v>
      </c>
      <c r="B35" s="28">
        <v>2012</v>
      </c>
      <c r="C35" s="29" t="s">
        <v>37</v>
      </c>
      <c r="D35" s="30">
        <v>19406.073994719998</v>
      </c>
      <c r="E35" s="31">
        <v>83.4</v>
      </c>
      <c r="F35" s="31">
        <v>60.4</v>
      </c>
      <c r="G35" s="31">
        <v>23</v>
      </c>
      <c r="H35" s="31">
        <v>5.7</v>
      </c>
      <c r="I35" s="31">
        <v>10.9</v>
      </c>
      <c r="J35" s="31">
        <v>71.599999999999994</v>
      </c>
      <c r="K35" s="31">
        <v>11.8</v>
      </c>
      <c r="L35" s="31">
        <v>39.799999999999997</v>
      </c>
      <c r="M35" s="31">
        <v>52.9</v>
      </c>
      <c r="N35" s="31" t="e">
        <v>#N/A</v>
      </c>
      <c r="O35" s="38" t="e">
        <v>#N/A</v>
      </c>
      <c r="P35" s="33">
        <v>73</v>
      </c>
      <c r="Q35" s="33">
        <v>63.9</v>
      </c>
      <c r="R35" s="33">
        <v>9.1</v>
      </c>
      <c r="S35" s="33">
        <v>18</v>
      </c>
      <c r="T35" s="33">
        <v>9</v>
      </c>
      <c r="U35" s="33">
        <v>55.6</v>
      </c>
      <c r="V35" s="33">
        <v>3.8</v>
      </c>
      <c r="W35" s="33">
        <v>4.4000000000000004</v>
      </c>
      <c r="X35" s="33" t="e">
        <v>#N/A</v>
      </c>
      <c r="Y35" s="33" t="e">
        <v>#N/A</v>
      </c>
      <c r="Z35" s="33" t="e">
        <v>#N/A</v>
      </c>
      <c r="AA35" s="39" t="e">
        <v>#N/A</v>
      </c>
      <c r="AB35" s="36" t="e">
        <v>#N/A</v>
      </c>
      <c r="AC35" s="36" t="e">
        <v>#N/A</v>
      </c>
      <c r="AD35" s="37" t="e">
        <v>#N/A</v>
      </c>
    </row>
    <row r="36" spans="1:30">
      <c r="A36" s="28" t="s">
        <v>35</v>
      </c>
      <c r="B36" s="28">
        <v>2013</v>
      </c>
      <c r="C36" s="29" t="s">
        <v>37</v>
      </c>
      <c r="D36" s="30">
        <v>19343.222451080001</v>
      </c>
      <c r="E36" s="31">
        <v>84.5</v>
      </c>
      <c r="F36" s="31">
        <v>61.1</v>
      </c>
      <c r="G36" s="31">
        <v>23.3</v>
      </c>
      <c r="H36" s="31">
        <v>5.3</v>
      </c>
      <c r="I36" s="31">
        <v>10.199999999999999</v>
      </c>
      <c r="J36" s="31">
        <v>72.7</v>
      </c>
      <c r="K36" s="31">
        <v>11.7</v>
      </c>
      <c r="L36" s="31">
        <v>40.700000000000003</v>
      </c>
      <c r="M36" s="31">
        <v>51.3</v>
      </c>
      <c r="N36" s="31" t="e">
        <v>#N/A</v>
      </c>
      <c r="O36" s="38" t="e">
        <v>#N/A</v>
      </c>
      <c r="P36" s="33">
        <v>74.8</v>
      </c>
      <c r="Q36" s="33">
        <v>65.5</v>
      </c>
      <c r="R36" s="33">
        <v>9.4</v>
      </c>
      <c r="S36" s="33">
        <v>17.5</v>
      </c>
      <c r="T36" s="33">
        <v>7.7</v>
      </c>
      <c r="U36" s="33">
        <v>57.1</v>
      </c>
      <c r="V36" s="33">
        <v>4.0999999999999996</v>
      </c>
      <c r="W36" s="33">
        <v>4.3</v>
      </c>
      <c r="X36" s="33" t="e">
        <v>#N/A</v>
      </c>
      <c r="Y36" s="33" t="e">
        <v>#N/A</v>
      </c>
      <c r="Z36" s="33" t="e">
        <v>#N/A</v>
      </c>
      <c r="AA36" s="39" t="e">
        <v>#N/A</v>
      </c>
      <c r="AB36" s="36" t="e">
        <v>#N/A</v>
      </c>
      <c r="AC36" s="36" t="e">
        <v>#N/A</v>
      </c>
      <c r="AD36" s="37" t="e">
        <v>#N/A</v>
      </c>
    </row>
    <row r="37" spans="1:30">
      <c r="A37" s="28" t="s">
        <v>35</v>
      </c>
      <c r="B37" s="28">
        <v>2014</v>
      </c>
      <c r="C37" s="29" t="s">
        <v>37</v>
      </c>
      <c r="D37" s="30">
        <v>19268.031659079999</v>
      </c>
      <c r="E37" s="31">
        <v>85.5</v>
      </c>
      <c r="F37" s="31">
        <v>61.9</v>
      </c>
      <c r="G37" s="31">
        <v>23.6</v>
      </c>
      <c r="H37" s="31">
        <v>5</v>
      </c>
      <c r="I37" s="31">
        <v>9.5</v>
      </c>
      <c r="J37" s="31">
        <v>73.8</v>
      </c>
      <c r="K37" s="31">
        <v>11.6</v>
      </c>
      <c r="L37" s="31">
        <v>41.7</v>
      </c>
      <c r="M37" s="31">
        <v>49.5</v>
      </c>
      <c r="N37" s="31" t="e">
        <v>#N/A</v>
      </c>
      <c r="O37" s="38" t="e">
        <v>#N/A</v>
      </c>
      <c r="P37" s="33">
        <v>76.599999999999994</v>
      </c>
      <c r="Q37" s="33">
        <v>67.099999999999994</v>
      </c>
      <c r="R37" s="33">
        <v>9.6</v>
      </c>
      <c r="S37" s="33">
        <v>17.100000000000001</v>
      </c>
      <c r="T37" s="33">
        <v>6.3</v>
      </c>
      <c r="U37" s="33">
        <v>58.6</v>
      </c>
      <c r="V37" s="33">
        <v>4.4000000000000004</v>
      </c>
      <c r="W37" s="33">
        <v>4.0999999999999996</v>
      </c>
      <c r="X37" s="33" t="e">
        <v>#N/A</v>
      </c>
      <c r="Y37" s="33" t="e">
        <v>#N/A</v>
      </c>
      <c r="Z37" s="33" t="e">
        <v>#N/A</v>
      </c>
      <c r="AA37" s="39" t="e">
        <v>#N/A</v>
      </c>
      <c r="AB37" s="36" t="e">
        <v>#N/A</v>
      </c>
      <c r="AC37" s="36" t="e">
        <v>#N/A</v>
      </c>
      <c r="AD37" s="37" t="e">
        <v>#N/A</v>
      </c>
    </row>
    <row r="38" spans="1:30">
      <c r="A38" s="27" t="s">
        <v>35</v>
      </c>
      <c r="B38" s="28">
        <v>2015</v>
      </c>
      <c r="C38" s="29" t="s">
        <v>37</v>
      </c>
      <c r="D38" s="30">
        <v>19180.078007939999</v>
      </c>
      <c r="E38" s="31">
        <v>86.5</v>
      </c>
      <c r="F38" s="31">
        <v>62.6</v>
      </c>
      <c r="G38" s="31">
        <v>23.9</v>
      </c>
      <c r="H38" s="31">
        <v>4.7</v>
      </c>
      <c r="I38" s="31">
        <v>8.8000000000000007</v>
      </c>
      <c r="J38" s="31">
        <v>75</v>
      </c>
      <c r="K38" s="31">
        <v>11.5</v>
      </c>
      <c r="L38" s="31">
        <v>42.7</v>
      </c>
      <c r="M38" s="31">
        <v>47.8</v>
      </c>
      <c r="N38" s="31" t="e">
        <v>#N/A</v>
      </c>
      <c r="O38" s="38" t="e">
        <v>#N/A</v>
      </c>
      <c r="P38" s="33">
        <v>78.5</v>
      </c>
      <c r="Q38" s="33">
        <v>68.7</v>
      </c>
      <c r="R38" s="33">
        <v>9.8000000000000007</v>
      </c>
      <c r="S38" s="33">
        <v>16.600000000000001</v>
      </c>
      <c r="T38" s="33">
        <v>4.9000000000000004</v>
      </c>
      <c r="U38" s="33">
        <v>60.1</v>
      </c>
      <c r="V38" s="33">
        <v>4.5999999999999996</v>
      </c>
      <c r="W38" s="33">
        <v>4</v>
      </c>
      <c r="X38" s="33" t="e">
        <v>#N/A</v>
      </c>
      <c r="Y38" s="33" t="e">
        <v>#N/A</v>
      </c>
      <c r="Z38" s="33" t="e">
        <v>#N/A</v>
      </c>
      <c r="AA38" s="39" t="e">
        <v>#N/A</v>
      </c>
      <c r="AB38" s="36" t="e">
        <v>#N/A</v>
      </c>
      <c r="AC38" s="36" t="e">
        <v>#N/A</v>
      </c>
      <c r="AD38" s="37" t="e">
        <v>#N/A</v>
      </c>
    </row>
    <row r="39" spans="1:30" ht="1" customHeight="1">
      <c r="A39" s="27"/>
      <c r="B39" s="28"/>
      <c r="C39" s="29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8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9"/>
      <c r="AB39" s="36"/>
      <c r="AC39" s="36"/>
      <c r="AD39" s="37"/>
    </row>
    <row r="40" spans="1:30" ht="1" customHeight="1">
      <c r="A40" s="27"/>
      <c r="B40" s="28"/>
      <c r="C40" s="29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8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9"/>
      <c r="AB40" s="36"/>
      <c r="AC40" s="36"/>
      <c r="AD40" s="37"/>
    </row>
    <row r="41" spans="1:30">
      <c r="A41" s="27" t="s">
        <v>35</v>
      </c>
      <c r="B41" s="28">
        <v>2000</v>
      </c>
      <c r="C41" s="29" t="s">
        <v>38</v>
      </c>
      <c r="D41" s="30">
        <v>25542.270346959998</v>
      </c>
      <c r="E41" s="31">
        <v>99.1</v>
      </c>
      <c r="F41" s="31">
        <v>96.2</v>
      </c>
      <c r="G41" s="31">
        <v>2.9</v>
      </c>
      <c r="H41" s="31">
        <v>0.7</v>
      </c>
      <c r="I41" s="31">
        <v>0.1</v>
      </c>
      <c r="J41" s="31">
        <v>98.4</v>
      </c>
      <c r="K41" s="31">
        <v>0.8</v>
      </c>
      <c r="L41" s="31">
        <v>90.5</v>
      </c>
      <c r="M41" s="31">
        <v>95.6</v>
      </c>
      <c r="N41" s="31">
        <v>96.8</v>
      </c>
      <c r="O41" s="32">
        <v>90.5</v>
      </c>
      <c r="P41" s="33">
        <v>89.4</v>
      </c>
      <c r="Q41" s="33">
        <v>70.599999999999994</v>
      </c>
      <c r="R41" s="33">
        <v>18.8</v>
      </c>
      <c r="S41" s="33">
        <v>7.8</v>
      </c>
      <c r="T41" s="33">
        <v>2.8</v>
      </c>
      <c r="U41" s="33">
        <v>7.7</v>
      </c>
      <c r="V41" s="33">
        <v>3.5</v>
      </c>
      <c r="W41" s="33">
        <v>59.5</v>
      </c>
      <c r="X41" s="33" t="e">
        <v>#N/A</v>
      </c>
      <c r="Y41" s="33" t="e">
        <v>#N/A</v>
      </c>
      <c r="Z41" s="33" t="e">
        <v>#N/A</v>
      </c>
      <c r="AA41" s="34" t="e">
        <v>#N/A</v>
      </c>
      <c r="AB41" s="36" t="e">
        <v>#N/A</v>
      </c>
      <c r="AC41" s="36" t="e">
        <v>#N/A</v>
      </c>
      <c r="AD41" s="37" t="e">
        <v>#N/A</v>
      </c>
    </row>
    <row r="42" spans="1:30">
      <c r="A42" s="27" t="s">
        <v>35</v>
      </c>
      <c r="B42" s="28">
        <v>2001</v>
      </c>
      <c r="C42" s="29" t="s">
        <v>38</v>
      </c>
      <c r="D42" s="30">
        <v>26147.853082480004</v>
      </c>
      <c r="E42" s="31">
        <v>99.1</v>
      </c>
      <c r="F42" s="31">
        <v>96.3</v>
      </c>
      <c r="G42" s="31">
        <v>2.9</v>
      </c>
      <c r="H42" s="31">
        <v>0.7</v>
      </c>
      <c r="I42" s="31">
        <v>0.1</v>
      </c>
      <c r="J42" s="31">
        <v>98.4</v>
      </c>
      <c r="K42" s="31">
        <v>0.8</v>
      </c>
      <c r="L42" s="31">
        <v>90.5</v>
      </c>
      <c r="M42" s="31">
        <v>95.7</v>
      </c>
      <c r="N42" s="31">
        <v>96.9</v>
      </c>
      <c r="O42" s="38">
        <v>90.5</v>
      </c>
      <c r="P42" s="33">
        <v>89.8</v>
      </c>
      <c r="Q42" s="33">
        <v>70.900000000000006</v>
      </c>
      <c r="R42" s="33">
        <v>18.899999999999999</v>
      </c>
      <c r="S42" s="33">
        <v>7.5</v>
      </c>
      <c r="T42" s="33">
        <v>2.7</v>
      </c>
      <c r="U42" s="33">
        <v>7.6</v>
      </c>
      <c r="V42" s="33">
        <v>3.4</v>
      </c>
      <c r="W42" s="33">
        <v>60</v>
      </c>
      <c r="X42" s="33" t="e">
        <v>#N/A</v>
      </c>
      <c r="Y42" s="33" t="e">
        <v>#N/A</v>
      </c>
      <c r="Z42" s="33" t="e">
        <v>#N/A</v>
      </c>
      <c r="AA42" s="39" t="e">
        <v>#N/A</v>
      </c>
      <c r="AB42" s="36" t="e">
        <v>#N/A</v>
      </c>
      <c r="AC42" s="36" t="e">
        <v>#N/A</v>
      </c>
      <c r="AD42" s="37" t="e">
        <v>#N/A</v>
      </c>
    </row>
    <row r="43" spans="1:30">
      <c r="A43" s="27" t="s">
        <v>35</v>
      </c>
      <c r="B43" s="28">
        <v>2002</v>
      </c>
      <c r="C43" s="29" t="s">
        <v>38</v>
      </c>
      <c r="D43" s="30">
        <v>26790.691672540001</v>
      </c>
      <c r="E43" s="31">
        <v>99.2</v>
      </c>
      <c r="F43" s="31">
        <v>96.3</v>
      </c>
      <c r="G43" s="31">
        <v>2.9</v>
      </c>
      <c r="H43" s="31">
        <v>0.7</v>
      </c>
      <c r="I43" s="31">
        <v>0.1</v>
      </c>
      <c r="J43" s="31">
        <v>98.4</v>
      </c>
      <c r="K43" s="31">
        <v>0.8</v>
      </c>
      <c r="L43" s="31">
        <v>90.5</v>
      </c>
      <c r="M43" s="31">
        <v>94.9</v>
      </c>
      <c r="N43" s="31">
        <v>96.9</v>
      </c>
      <c r="O43" s="38">
        <v>90.5</v>
      </c>
      <c r="P43" s="33">
        <v>90.2</v>
      </c>
      <c r="Q43" s="33">
        <v>71.3</v>
      </c>
      <c r="R43" s="33">
        <v>19</v>
      </c>
      <c r="S43" s="33">
        <v>7.3</v>
      </c>
      <c r="T43" s="33">
        <v>2.5</v>
      </c>
      <c r="U43" s="33">
        <v>7.4</v>
      </c>
      <c r="V43" s="33">
        <v>3.2</v>
      </c>
      <c r="W43" s="33">
        <v>60.6</v>
      </c>
      <c r="X43" s="33" t="e">
        <v>#N/A</v>
      </c>
      <c r="Y43" s="33" t="e">
        <v>#N/A</v>
      </c>
      <c r="Z43" s="33" t="e">
        <v>#N/A</v>
      </c>
      <c r="AA43" s="39" t="e">
        <v>#N/A</v>
      </c>
      <c r="AB43" s="36" t="e">
        <v>#N/A</v>
      </c>
      <c r="AC43" s="36" t="e">
        <v>#N/A</v>
      </c>
      <c r="AD43" s="37" t="e">
        <v>#N/A</v>
      </c>
    </row>
    <row r="44" spans="1:30">
      <c r="A44" s="27" t="s">
        <v>35</v>
      </c>
      <c r="B44" s="28">
        <v>2003</v>
      </c>
      <c r="C44" s="29" t="s">
        <v>38</v>
      </c>
      <c r="D44" s="30">
        <v>27452.816774999999</v>
      </c>
      <c r="E44" s="31">
        <v>99.2</v>
      </c>
      <c r="F44" s="31">
        <v>96.3</v>
      </c>
      <c r="G44" s="31">
        <v>2.9</v>
      </c>
      <c r="H44" s="31">
        <v>0.7</v>
      </c>
      <c r="I44" s="31">
        <v>0.1</v>
      </c>
      <c r="J44" s="31">
        <v>98.4</v>
      </c>
      <c r="K44" s="31">
        <v>0.8</v>
      </c>
      <c r="L44" s="31">
        <v>90.5</v>
      </c>
      <c r="M44" s="31">
        <v>94.2</v>
      </c>
      <c r="N44" s="31">
        <v>96.9</v>
      </c>
      <c r="O44" s="38">
        <v>90.5</v>
      </c>
      <c r="P44" s="33">
        <v>90.6</v>
      </c>
      <c r="Q44" s="33">
        <v>71.599999999999994</v>
      </c>
      <c r="R44" s="33">
        <v>19</v>
      </c>
      <c r="S44" s="33">
        <v>7</v>
      </c>
      <c r="T44" s="33">
        <v>2.4</v>
      </c>
      <c r="U44" s="33">
        <v>7.3</v>
      </c>
      <c r="V44" s="33">
        <v>3.1</v>
      </c>
      <c r="W44" s="33">
        <v>61.1</v>
      </c>
      <c r="X44" s="33" t="e">
        <v>#N/A</v>
      </c>
      <c r="Y44" s="33" t="e">
        <v>#N/A</v>
      </c>
      <c r="Z44" s="33" t="e">
        <v>#N/A</v>
      </c>
      <c r="AA44" s="39" t="e">
        <v>#N/A</v>
      </c>
      <c r="AB44" s="36" t="e">
        <v>#N/A</v>
      </c>
      <c r="AC44" s="36" t="e">
        <v>#N/A</v>
      </c>
      <c r="AD44" s="37" t="e">
        <v>#N/A</v>
      </c>
    </row>
    <row r="45" spans="1:30">
      <c r="A45" s="27" t="s">
        <v>35</v>
      </c>
      <c r="B45" s="28">
        <v>2004</v>
      </c>
      <c r="C45" s="29" t="s">
        <v>38</v>
      </c>
      <c r="D45" s="30">
        <v>28120.281799500004</v>
      </c>
      <c r="E45" s="31">
        <v>99.2</v>
      </c>
      <c r="F45" s="31">
        <v>96.4</v>
      </c>
      <c r="G45" s="31">
        <v>2.9</v>
      </c>
      <c r="H45" s="31">
        <v>0.6</v>
      </c>
      <c r="I45" s="31">
        <v>0.1</v>
      </c>
      <c r="J45" s="31">
        <v>98.4</v>
      </c>
      <c r="K45" s="31">
        <v>0.8</v>
      </c>
      <c r="L45" s="31">
        <v>90.5</v>
      </c>
      <c r="M45" s="31">
        <v>93.4</v>
      </c>
      <c r="N45" s="31">
        <v>97</v>
      </c>
      <c r="O45" s="38">
        <v>90.5</v>
      </c>
      <c r="P45" s="33">
        <v>91.1</v>
      </c>
      <c r="Q45" s="33">
        <v>71.900000000000006</v>
      </c>
      <c r="R45" s="33">
        <v>19.100000000000001</v>
      </c>
      <c r="S45" s="33">
        <v>6.7</v>
      </c>
      <c r="T45" s="33">
        <v>2.2999999999999998</v>
      </c>
      <c r="U45" s="33">
        <v>7.2</v>
      </c>
      <c r="V45" s="33">
        <v>3</v>
      </c>
      <c r="W45" s="33">
        <v>61.7</v>
      </c>
      <c r="X45" s="33" t="e">
        <v>#N/A</v>
      </c>
      <c r="Y45" s="33" t="e">
        <v>#N/A</v>
      </c>
      <c r="Z45" s="33" t="e">
        <v>#N/A</v>
      </c>
      <c r="AA45" s="39" t="e">
        <v>#N/A</v>
      </c>
      <c r="AB45" s="36" t="e">
        <v>#N/A</v>
      </c>
      <c r="AC45" s="36" t="e">
        <v>#N/A</v>
      </c>
      <c r="AD45" s="37" t="e">
        <v>#N/A</v>
      </c>
    </row>
    <row r="46" spans="1:30">
      <c r="A46" s="27" t="s">
        <v>35</v>
      </c>
      <c r="B46" s="28">
        <v>2005</v>
      </c>
      <c r="C46" s="29" t="s">
        <v>38</v>
      </c>
      <c r="D46" s="30">
        <v>28787.412907360002</v>
      </c>
      <c r="E46" s="31">
        <v>99.3</v>
      </c>
      <c r="F46" s="31">
        <v>96.4</v>
      </c>
      <c r="G46" s="31">
        <v>2.9</v>
      </c>
      <c r="H46" s="31">
        <v>0.6</v>
      </c>
      <c r="I46" s="31">
        <v>0.1</v>
      </c>
      <c r="J46" s="31">
        <v>98.4</v>
      </c>
      <c r="K46" s="31">
        <v>0.8</v>
      </c>
      <c r="L46" s="31">
        <v>90.5</v>
      </c>
      <c r="M46" s="31">
        <v>92.6</v>
      </c>
      <c r="N46" s="31">
        <v>97</v>
      </c>
      <c r="O46" s="38">
        <v>90.5</v>
      </c>
      <c r="P46" s="33">
        <v>91.5</v>
      </c>
      <c r="Q46" s="33">
        <v>72.3</v>
      </c>
      <c r="R46" s="33">
        <v>19.2</v>
      </c>
      <c r="S46" s="33">
        <v>6.4</v>
      </c>
      <c r="T46" s="33">
        <v>2.1</v>
      </c>
      <c r="U46" s="33">
        <v>7.1</v>
      </c>
      <c r="V46" s="33">
        <v>2.9</v>
      </c>
      <c r="W46" s="33">
        <v>62.3</v>
      </c>
      <c r="X46" s="33" t="e">
        <v>#N/A</v>
      </c>
      <c r="Y46" s="33" t="e">
        <v>#N/A</v>
      </c>
      <c r="Z46" s="33" t="e">
        <v>#N/A</v>
      </c>
      <c r="AA46" s="39" t="e">
        <v>#N/A</v>
      </c>
      <c r="AB46" s="36" t="e">
        <v>#N/A</v>
      </c>
      <c r="AC46" s="36" t="e">
        <v>#N/A</v>
      </c>
      <c r="AD46" s="37" t="e">
        <v>#N/A</v>
      </c>
    </row>
    <row r="47" spans="1:30">
      <c r="A47" s="27" t="s">
        <v>35</v>
      </c>
      <c r="B47" s="28">
        <v>2006</v>
      </c>
      <c r="C47" s="29" t="s">
        <v>38</v>
      </c>
      <c r="D47" s="30">
        <v>29454.434409849997</v>
      </c>
      <c r="E47" s="31">
        <v>99.3</v>
      </c>
      <c r="F47" s="31">
        <v>96.4</v>
      </c>
      <c r="G47" s="31">
        <v>2.9</v>
      </c>
      <c r="H47" s="31">
        <v>0.6</v>
      </c>
      <c r="I47" s="31">
        <v>0.1</v>
      </c>
      <c r="J47" s="31">
        <v>98.4</v>
      </c>
      <c r="K47" s="31">
        <v>0.9</v>
      </c>
      <c r="L47" s="31">
        <v>90.5</v>
      </c>
      <c r="M47" s="31">
        <v>91.9</v>
      </c>
      <c r="N47" s="31">
        <v>97</v>
      </c>
      <c r="O47" s="38">
        <v>90.5</v>
      </c>
      <c r="P47" s="33">
        <v>91.9</v>
      </c>
      <c r="Q47" s="33">
        <v>72.599999999999994</v>
      </c>
      <c r="R47" s="33">
        <v>19.3</v>
      </c>
      <c r="S47" s="33">
        <v>6.1</v>
      </c>
      <c r="T47" s="33">
        <v>2</v>
      </c>
      <c r="U47" s="33">
        <v>7</v>
      </c>
      <c r="V47" s="33">
        <v>2.8</v>
      </c>
      <c r="W47" s="33">
        <v>62.8</v>
      </c>
      <c r="X47" s="33" t="e">
        <v>#N/A</v>
      </c>
      <c r="Y47" s="33" t="e">
        <v>#N/A</v>
      </c>
      <c r="Z47" s="33" t="e">
        <v>#N/A</v>
      </c>
      <c r="AA47" s="39" t="e">
        <v>#N/A</v>
      </c>
      <c r="AB47" s="36" t="e">
        <v>#N/A</v>
      </c>
      <c r="AC47" s="36" t="e">
        <v>#N/A</v>
      </c>
      <c r="AD47" s="37" t="e">
        <v>#N/A</v>
      </c>
    </row>
    <row r="48" spans="1:30">
      <c r="A48" s="27" t="s">
        <v>35</v>
      </c>
      <c r="B48" s="28">
        <v>2007</v>
      </c>
      <c r="C48" s="29" t="s">
        <v>38</v>
      </c>
      <c r="D48" s="30">
        <v>30122.260452800001</v>
      </c>
      <c r="E48" s="31">
        <v>99.3</v>
      </c>
      <c r="F48" s="31">
        <v>96.5</v>
      </c>
      <c r="G48" s="31">
        <v>2.9</v>
      </c>
      <c r="H48" s="31">
        <v>0.6</v>
      </c>
      <c r="I48" s="31">
        <v>0.1</v>
      </c>
      <c r="J48" s="31">
        <v>98.5</v>
      </c>
      <c r="K48" s="31">
        <v>0.9</v>
      </c>
      <c r="L48" s="31">
        <v>90.5</v>
      </c>
      <c r="M48" s="31">
        <v>91.1</v>
      </c>
      <c r="N48" s="31">
        <v>97</v>
      </c>
      <c r="O48" s="38">
        <v>90.5</v>
      </c>
      <c r="P48" s="33">
        <v>92.3</v>
      </c>
      <c r="Q48" s="33">
        <v>72.900000000000006</v>
      </c>
      <c r="R48" s="33">
        <v>19.399999999999999</v>
      </c>
      <c r="S48" s="33">
        <v>5.8</v>
      </c>
      <c r="T48" s="33">
        <v>1.9</v>
      </c>
      <c r="U48" s="33">
        <v>6.8</v>
      </c>
      <c r="V48" s="33">
        <v>2.7</v>
      </c>
      <c r="W48" s="33">
        <v>63.4</v>
      </c>
      <c r="X48" s="33" t="e">
        <v>#N/A</v>
      </c>
      <c r="Y48" s="33" t="e">
        <v>#N/A</v>
      </c>
      <c r="Z48" s="33" t="e">
        <v>#N/A</v>
      </c>
      <c r="AA48" s="39" t="e">
        <v>#N/A</v>
      </c>
      <c r="AB48" s="36" t="e">
        <v>#N/A</v>
      </c>
      <c r="AC48" s="36" t="e">
        <v>#N/A</v>
      </c>
      <c r="AD48" s="37" t="e">
        <v>#N/A</v>
      </c>
    </row>
    <row r="49" spans="1:30">
      <c r="A49" s="27" t="s">
        <v>35</v>
      </c>
      <c r="B49" s="28">
        <v>2008</v>
      </c>
      <c r="C49" s="29" t="s">
        <v>38</v>
      </c>
      <c r="D49" s="30">
        <v>30790.311878940003</v>
      </c>
      <c r="E49" s="31">
        <v>99.4</v>
      </c>
      <c r="F49" s="31">
        <v>96.5</v>
      </c>
      <c r="G49" s="31">
        <v>2.9</v>
      </c>
      <c r="H49" s="31">
        <v>0.5</v>
      </c>
      <c r="I49" s="31">
        <v>0.1</v>
      </c>
      <c r="J49" s="31">
        <v>98.5</v>
      </c>
      <c r="K49" s="31">
        <v>0.9</v>
      </c>
      <c r="L49" s="31">
        <v>90.5</v>
      </c>
      <c r="M49" s="31">
        <v>90.4</v>
      </c>
      <c r="N49" s="31">
        <v>97.1</v>
      </c>
      <c r="O49" s="38">
        <v>90.4</v>
      </c>
      <c r="P49" s="33">
        <v>92.7</v>
      </c>
      <c r="Q49" s="33">
        <v>73.2</v>
      </c>
      <c r="R49" s="33">
        <v>19.5</v>
      </c>
      <c r="S49" s="33">
        <v>5.5</v>
      </c>
      <c r="T49" s="33">
        <v>1.7</v>
      </c>
      <c r="U49" s="33">
        <v>6.7</v>
      </c>
      <c r="V49" s="33">
        <v>2.6</v>
      </c>
      <c r="W49" s="33">
        <v>64</v>
      </c>
      <c r="X49" s="33" t="e">
        <v>#N/A</v>
      </c>
      <c r="Y49" s="33" t="e">
        <v>#N/A</v>
      </c>
      <c r="Z49" s="33" t="e">
        <v>#N/A</v>
      </c>
      <c r="AA49" s="39" t="e">
        <v>#N/A</v>
      </c>
      <c r="AB49" s="36" t="e">
        <v>#N/A</v>
      </c>
      <c r="AC49" s="36" t="e">
        <v>#N/A</v>
      </c>
      <c r="AD49" s="37" t="e">
        <v>#N/A</v>
      </c>
    </row>
    <row r="50" spans="1:30">
      <c r="A50" s="27" t="s">
        <v>35</v>
      </c>
      <c r="B50" s="28">
        <v>2009</v>
      </c>
      <c r="C50" s="29" t="s">
        <v>38</v>
      </c>
      <c r="D50" s="30">
        <v>31455.456013579998</v>
      </c>
      <c r="E50" s="31">
        <v>99.4</v>
      </c>
      <c r="F50" s="31">
        <v>96.5</v>
      </c>
      <c r="G50" s="31">
        <v>2.9</v>
      </c>
      <c r="H50" s="31">
        <v>0.5</v>
      </c>
      <c r="I50" s="31">
        <v>0.1</v>
      </c>
      <c r="J50" s="31">
        <v>98.5</v>
      </c>
      <c r="K50" s="31">
        <v>0.9</v>
      </c>
      <c r="L50" s="31">
        <v>90.5</v>
      </c>
      <c r="M50" s="31">
        <v>89.6</v>
      </c>
      <c r="N50" s="31">
        <v>97.1</v>
      </c>
      <c r="O50" s="38">
        <v>89.6</v>
      </c>
      <c r="P50" s="33">
        <v>93.1</v>
      </c>
      <c r="Q50" s="33">
        <v>73.599999999999994</v>
      </c>
      <c r="R50" s="33">
        <v>19.600000000000001</v>
      </c>
      <c r="S50" s="33">
        <v>5.3</v>
      </c>
      <c r="T50" s="33">
        <v>1.6</v>
      </c>
      <c r="U50" s="33">
        <v>6.6</v>
      </c>
      <c r="V50" s="33">
        <v>2.5</v>
      </c>
      <c r="W50" s="33">
        <v>64.5</v>
      </c>
      <c r="X50" s="33" t="e">
        <v>#N/A</v>
      </c>
      <c r="Y50" s="33" t="e">
        <v>#N/A</v>
      </c>
      <c r="Z50" s="33" t="e">
        <v>#N/A</v>
      </c>
      <c r="AA50" s="39" t="e">
        <v>#N/A</v>
      </c>
      <c r="AB50" s="36" t="e">
        <v>#N/A</v>
      </c>
      <c r="AC50" s="36" t="e">
        <v>#N/A</v>
      </c>
      <c r="AD50" s="37" t="e">
        <v>#N/A</v>
      </c>
    </row>
    <row r="51" spans="1:30">
      <c r="A51" s="27" t="s">
        <v>35</v>
      </c>
      <c r="B51" s="28">
        <v>2010</v>
      </c>
      <c r="C51" s="29" t="s">
        <v>38</v>
      </c>
      <c r="D51" s="30">
        <v>32117.92335492</v>
      </c>
      <c r="E51" s="31">
        <v>99.4</v>
      </c>
      <c r="F51" s="31">
        <v>96.5</v>
      </c>
      <c r="G51" s="31">
        <v>2.9</v>
      </c>
      <c r="H51" s="31">
        <v>0.5</v>
      </c>
      <c r="I51" s="31">
        <v>0.1</v>
      </c>
      <c r="J51" s="31">
        <v>98.5</v>
      </c>
      <c r="K51" s="31">
        <v>0.9</v>
      </c>
      <c r="L51" s="31">
        <v>90.5</v>
      </c>
      <c r="M51" s="31">
        <v>88.8</v>
      </c>
      <c r="N51" s="31">
        <v>97.1</v>
      </c>
      <c r="O51" s="38">
        <v>88.8</v>
      </c>
      <c r="P51" s="33">
        <v>93.6</v>
      </c>
      <c r="Q51" s="33">
        <v>73.900000000000006</v>
      </c>
      <c r="R51" s="33">
        <v>19.7</v>
      </c>
      <c r="S51" s="33">
        <v>5</v>
      </c>
      <c r="T51" s="33">
        <v>1.5</v>
      </c>
      <c r="U51" s="33">
        <v>6.5</v>
      </c>
      <c r="V51" s="33">
        <v>2.4</v>
      </c>
      <c r="W51" s="33">
        <v>65.099999999999994</v>
      </c>
      <c r="X51" s="33" t="e">
        <v>#N/A</v>
      </c>
      <c r="Y51" s="33" t="e">
        <v>#N/A</v>
      </c>
      <c r="Z51" s="33" t="e">
        <v>#N/A</v>
      </c>
      <c r="AA51" s="39" t="e">
        <v>#N/A</v>
      </c>
      <c r="AB51" s="36" t="e">
        <v>#N/A</v>
      </c>
      <c r="AC51" s="36" t="e">
        <v>#N/A</v>
      </c>
      <c r="AD51" s="37" t="e">
        <v>#N/A</v>
      </c>
    </row>
    <row r="52" spans="1:30">
      <c r="A52" s="27" t="s">
        <v>35</v>
      </c>
      <c r="B52" s="28">
        <v>2011</v>
      </c>
      <c r="C52" s="29" t="s">
        <v>38</v>
      </c>
      <c r="D52" s="30">
        <v>32776.798689119998</v>
      </c>
      <c r="E52" s="31">
        <v>99.5</v>
      </c>
      <c r="F52" s="31">
        <v>96.6</v>
      </c>
      <c r="G52" s="31">
        <v>2.9</v>
      </c>
      <c r="H52" s="31">
        <v>0.5</v>
      </c>
      <c r="I52" s="31">
        <v>0.1</v>
      </c>
      <c r="J52" s="31">
        <v>98.5</v>
      </c>
      <c r="K52" s="31">
        <v>0.9</v>
      </c>
      <c r="L52" s="31">
        <v>90.5</v>
      </c>
      <c r="M52" s="31">
        <v>88.1</v>
      </c>
      <c r="N52" s="31">
        <v>97.2</v>
      </c>
      <c r="O52" s="38">
        <v>88.1</v>
      </c>
      <c r="P52" s="33">
        <v>94</v>
      </c>
      <c r="Q52" s="33">
        <v>74.2</v>
      </c>
      <c r="R52" s="33">
        <v>19.7</v>
      </c>
      <c r="S52" s="33">
        <v>4.7</v>
      </c>
      <c r="T52" s="33">
        <v>1.3</v>
      </c>
      <c r="U52" s="33">
        <v>6.3</v>
      </c>
      <c r="V52" s="33">
        <v>2.2000000000000002</v>
      </c>
      <c r="W52" s="33">
        <v>65.599999999999994</v>
      </c>
      <c r="X52" s="33" t="e">
        <v>#N/A</v>
      </c>
      <c r="Y52" s="33" t="e">
        <v>#N/A</v>
      </c>
      <c r="Z52" s="33" t="e">
        <v>#N/A</v>
      </c>
      <c r="AA52" s="39" t="e">
        <v>#N/A</v>
      </c>
      <c r="AB52" s="36" t="e">
        <v>#N/A</v>
      </c>
      <c r="AC52" s="36" t="e">
        <v>#N/A</v>
      </c>
      <c r="AD52" s="37" t="e">
        <v>#N/A</v>
      </c>
    </row>
    <row r="53" spans="1:30">
      <c r="A53" s="27" t="s">
        <v>35</v>
      </c>
      <c r="B53" s="28">
        <v>2012</v>
      </c>
      <c r="C53" s="29" t="s">
        <v>38</v>
      </c>
      <c r="D53" s="30">
        <v>33431.200005279999</v>
      </c>
      <c r="E53" s="31">
        <v>99.5</v>
      </c>
      <c r="F53" s="31">
        <v>96.6</v>
      </c>
      <c r="G53" s="31">
        <v>2.9</v>
      </c>
      <c r="H53" s="31">
        <v>0.4</v>
      </c>
      <c r="I53" s="31">
        <v>0.1</v>
      </c>
      <c r="J53" s="31">
        <v>98.5</v>
      </c>
      <c r="K53" s="31">
        <v>1</v>
      </c>
      <c r="L53" s="31">
        <v>90.5</v>
      </c>
      <c r="M53" s="31">
        <v>87.3</v>
      </c>
      <c r="N53" s="31">
        <v>97.2</v>
      </c>
      <c r="O53" s="38">
        <v>87.3</v>
      </c>
      <c r="P53" s="33">
        <v>94.4</v>
      </c>
      <c r="Q53" s="33">
        <v>74.599999999999994</v>
      </c>
      <c r="R53" s="33">
        <v>19.8</v>
      </c>
      <c r="S53" s="33">
        <v>4.4000000000000004</v>
      </c>
      <c r="T53" s="33">
        <v>1.2</v>
      </c>
      <c r="U53" s="33">
        <v>6.2</v>
      </c>
      <c r="V53" s="33">
        <v>2.1</v>
      </c>
      <c r="W53" s="33">
        <v>66.2</v>
      </c>
      <c r="X53" s="33" t="e">
        <v>#N/A</v>
      </c>
      <c r="Y53" s="33" t="e">
        <v>#N/A</v>
      </c>
      <c r="Z53" s="33" t="e">
        <v>#N/A</v>
      </c>
      <c r="AA53" s="39" t="e">
        <v>#N/A</v>
      </c>
      <c r="AB53" s="36" t="e">
        <v>#N/A</v>
      </c>
      <c r="AC53" s="36" t="e">
        <v>#N/A</v>
      </c>
      <c r="AD53" s="37" t="e">
        <v>#N/A</v>
      </c>
    </row>
    <row r="54" spans="1:30">
      <c r="A54" s="27" t="s">
        <v>35</v>
      </c>
      <c r="B54" s="28">
        <v>2013</v>
      </c>
      <c r="C54" s="29" t="s">
        <v>38</v>
      </c>
      <c r="D54" s="30">
        <v>34073.386548919996</v>
      </c>
      <c r="E54" s="31">
        <v>99.5</v>
      </c>
      <c r="F54" s="31">
        <v>96.6</v>
      </c>
      <c r="G54" s="31">
        <v>2.9</v>
      </c>
      <c r="H54" s="31">
        <v>0.4</v>
      </c>
      <c r="I54" s="31">
        <v>0.1</v>
      </c>
      <c r="J54" s="31">
        <v>98.5</v>
      </c>
      <c r="K54" s="31">
        <v>1</v>
      </c>
      <c r="L54" s="31">
        <v>90.5</v>
      </c>
      <c r="M54" s="31">
        <v>86.6</v>
      </c>
      <c r="N54" s="31">
        <v>97.2</v>
      </c>
      <c r="O54" s="38">
        <v>86.6</v>
      </c>
      <c r="P54" s="33">
        <v>94.8</v>
      </c>
      <c r="Q54" s="33">
        <v>74.900000000000006</v>
      </c>
      <c r="R54" s="33">
        <v>19.899999999999999</v>
      </c>
      <c r="S54" s="33">
        <v>4.0999999999999996</v>
      </c>
      <c r="T54" s="33">
        <v>1.1000000000000001</v>
      </c>
      <c r="U54" s="33">
        <v>6.1</v>
      </c>
      <c r="V54" s="33">
        <v>2</v>
      </c>
      <c r="W54" s="33">
        <v>66.8</v>
      </c>
      <c r="X54" s="33" t="e">
        <v>#N/A</v>
      </c>
      <c r="Y54" s="33" t="e">
        <v>#N/A</v>
      </c>
      <c r="Z54" s="33" t="e">
        <v>#N/A</v>
      </c>
      <c r="AA54" s="39" t="e">
        <v>#N/A</v>
      </c>
      <c r="AB54" s="36" t="e">
        <v>#N/A</v>
      </c>
      <c r="AC54" s="36" t="e">
        <v>#N/A</v>
      </c>
      <c r="AD54" s="37" t="e">
        <v>#N/A</v>
      </c>
    </row>
    <row r="55" spans="1:30">
      <c r="A55" s="27" t="s">
        <v>35</v>
      </c>
      <c r="B55" s="28">
        <v>2014</v>
      </c>
      <c r="C55" s="29" t="s">
        <v>38</v>
      </c>
      <c r="D55" s="30">
        <v>34701.022340919997</v>
      </c>
      <c r="E55" s="31">
        <v>99.5</v>
      </c>
      <c r="F55" s="31">
        <v>96.7</v>
      </c>
      <c r="G55" s="31">
        <v>2.9</v>
      </c>
      <c r="H55" s="31">
        <v>0.4</v>
      </c>
      <c r="I55" s="31">
        <v>0.1</v>
      </c>
      <c r="J55" s="31">
        <v>98.6</v>
      </c>
      <c r="K55" s="31">
        <v>1</v>
      </c>
      <c r="L55" s="31">
        <v>90.5</v>
      </c>
      <c r="M55" s="31">
        <v>85.8</v>
      </c>
      <c r="N55" s="31">
        <v>97.3</v>
      </c>
      <c r="O55" s="38">
        <v>85.8</v>
      </c>
      <c r="P55" s="33">
        <v>95.2</v>
      </c>
      <c r="Q55" s="33">
        <v>75.2</v>
      </c>
      <c r="R55" s="33">
        <v>20</v>
      </c>
      <c r="S55" s="33">
        <v>3.8</v>
      </c>
      <c r="T55" s="33">
        <v>0.9</v>
      </c>
      <c r="U55" s="33">
        <v>6</v>
      </c>
      <c r="V55" s="33">
        <v>1.9</v>
      </c>
      <c r="W55" s="33">
        <v>67.3</v>
      </c>
      <c r="X55" s="33" t="e">
        <v>#N/A</v>
      </c>
      <c r="Y55" s="33" t="e">
        <v>#N/A</v>
      </c>
      <c r="Z55" s="33" t="e">
        <v>#N/A</v>
      </c>
      <c r="AA55" s="39" t="e">
        <v>#N/A</v>
      </c>
      <c r="AB55" s="36" t="e">
        <v>#N/A</v>
      </c>
      <c r="AC55" s="36" t="e">
        <v>#N/A</v>
      </c>
      <c r="AD55" s="37" t="e">
        <v>#N/A</v>
      </c>
    </row>
    <row r="56" spans="1:30">
      <c r="A56" s="40" t="s">
        <v>35</v>
      </c>
      <c r="B56" s="40">
        <v>2015</v>
      </c>
      <c r="C56" s="41" t="s">
        <v>38</v>
      </c>
      <c r="D56" s="42">
        <v>35310.327992060003</v>
      </c>
      <c r="E56" s="31">
        <v>99.6</v>
      </c>
      <c r="F56" s="31">
        <v>96.7</v>
      </c>
      <c r="G56" s="31">
        <v>2.9</v>
      </c>
      <c r="H56" s="31">
        <v>0.3</v>
      </c>
      <c r="I56" s="31">
        <v>0.1</v>
      </c>
      <c r="J56" s="31">
        <v>98.6</v>
      </c>
      <c r="K56" s="31">
        <v>1</v>
      </c>
      <c r="L56" s="31">
        <v>90.5</v>
      </c>
      <c r="M56" s="31">
        <v>85</v>
      </c>
      <c r="N56" s="31">
        <v>97.3</v>
      </c>
      <c r="O56" s="38">
        <v>85</v>
      </c>
      <c r="P56" s="33">
        <v>95.6</v>
      </c>
      <c r="Q56" s="33">
        <v>75.5</v>
      </c>
      <c r="R56" s="33">
        <v>20.100000000000001</v>
      </c>
      <c r="S56" s="33">
        <v>3.6</v>
      </c>
      <c r="T56" s="33">
        <v>0.8</v>
      </c>
      <c r="U56" s="33">
        <v>5.9</v>
      </c>
      <c r="V56" s="33">
        <v>1.8</v>
      </c>
      <c r="W56" s="33">
        <v>67.900000000000006</v>
      </c>
      <c r="X56" s="33" t="e">
        <v>#N/A</v>
      </c>
      <c r="Y56" s="33" t="e">
        <v>#N/A</v>
      </c>
      <c r="Z56" s="33" t="e">
        <v>#N/A</v>
      </c>
      <c r="AA56" s="39" t="e">
        <v>#N/A</v>
      </c>
      <c r="AB56" s="36" t="e">
        <v>#N/A</v>
      </c>
      <c r="AC56" s="36" t="e">
        <v>#N/A</v>
      </c>
      <c r="AD56" s="37" t="e">
        <v>#N/A</v>
      </c>
    </row>
    <row r="67" spans="1:20" ht="21" thickBot="1">
      <c r="A67" s="860" t="s">
        <v>371</v>
      </c>
      <c r="B67" s="860"/>
      <c r="C67" s="860"/>
      <c r="D67" s="860"/>
      <c r="E67" s="860"/>
      <c r="F67" s="860"/>
      <c r="G67" s="860"/>
      <c r="H67" s="860"/>
      <c r="I67" s="860"/>
      <c r="J67" s="860"/>
      <c r="K67" s="860"/>
      <c r="L67" s="860"/>
      <c r="M67" s="860"/>
      <c r="N67" s="860"/>
      <c r="O67" s="860"/>
      <c r="P67" s="860"/>
      <c r="Q67" s="860"/>
      <c r="R67" s="860"/>
      <c r="S67" s="860"/>
      <c r="T67" s="860"/>
    </row>
    <row r="68" spans="1:20" ht="14" thickTop="1"/>
    <row r="69" spans="1:20" ht="14" thickBot="1"/>
    <row r="70" spans="1:20" ht="68" thickBot="1">
      <c r="C70" s="840" t="s">
        <v>370</v>
      </c>
      <c r="D70" s="841" t="s">
        <v>8</v>
      </c>
      <c r="E70" s="842" t="s">
        <v>9</v>
      </c>
      <c r="F70" s="843" t="s">
        <v>10</v>
      </c>
      <c r="G70" s="844" t="s">
        <v>11</v>
      </c>
      <c r="H70" s="843" t="s">
        <v>12</v>
      </c>
      <c r="I70" s="845" t="s">
        <v>13</v>
      </c>
      <c r="N70" s="840" t="s">
        <v>370</v>
      </c>
      <c r="O70" s="852" t="s">
        <v>8</v>
      </c>
      <c r="P70" s="853" t="s">
        <v>20</v>
      </c>
      <c r="Q70" s="854" t="s">
        <v>21</v>
      </c>
      <c r="R70" s="854" t="s">
        <v>22</v>
      </c>
      <c r="S70" s="854" t="s">
        <v>23</v>
      </c>
      <c r="T70" s="855" t="s">
        <v>24</v>
      </c>
    </row>
    <row r="71" spans="1:20" ht="14" thickTop="1">
      <c r="C71" s="846" t="s">
        <v>36</v>
      </c>
      <c r="D71" s="28">
        <v>2000</v>
      </c>
      <c r="E71" s="31">
        <v>87.1</v>
      </c>
      <c r="F71" s="31">
        <v>77</v>
      </c>
      <c r="G71" s="31">
        <v>10.1</v>
      </c>
      <c r="H71" s="31">
        <v>4.5</v>
      </c>
      <c r="I71" s="859">
        <v>8.4</v>
      </c>
      <c r="N71" s="846" t="s">
        <v>36</v>
      </c>
      <c r="O71" s="28">
        <v>2000</v>
      </c>
      <c r="P71" s="33">
        <v>72.8</v>
      </c>
      <c r="Q71" s="33">
        <v>59.4</v>
      </c>
      <c r="R71" s="33">
        <v>13.4</v>
      </c>
      <c r="S71" s="33">
        <v>14.6</v>
      </c>
      <c r="T71" s="856">
        <v>12.6</v>
      </c>
    </row>
    <row r="72" spans="1:20">
      <c r="C72" s="846" t="s">
        <v>36</v>
      </c>
      <c r="D72" s="28">
        <v>2001</v>
      </c>
      <c r="E72" s="31">
        <v>87.7</v>
      </c>
      <c r="F72" s="31">
        <v>77.5</v>
      </c>
      <c r="G72" s="31">
        <v>10.1</v>
      </c>
      <c r="H72" s="31">
        <v>4.3</v>
      </c>
      <c r="I72" s="847">
        <v>8</v>
      </c>
      <c r="N72" s="846" t="s">
        <v>36</v>
      </c>
      <c r="O72" s="28">
        <v>2001</v>
      </c>
      <c r="P72" s="33">
        <v>74</v>
      </c>
      <c r="Q72" s="33">
        <v>60.4</v>
      </c>
      <c r="R72" s="33">
        <v>13.6</v>
      </c>
      <c r="S72" s="33">
        <v>14.2</v>
      </c>
      <c r="T72" s="856">
        <v>11.8</v>
      </c>
    </row>
    <row r="73" spans="1:20">
      <c r="C73" s="846" t="s">
        <v>36</v>
      </c>
      <c r="D73" s="28">
        <v>2002</v>
      </c>
      <c r="E73" s="31">
        <v>88.3</v>
      </c>
      <c r="F73" s="31">
        <v>78.099999999999994</v>
      </c>
      <c r="G73" s="31">
        <v>10.199999999999999</v>
      </c>
      <c r="H73" s="31">
        <v>4.0999999999999996</v>
      </c>
      <c r="I73" s="847">
        <v>7.6</v>
      </c>
      <c r="N73" s="846" t="s">
        <v>36</v>
      </c>
      <c r="O73" s="28">
        <v>2002</v>
      </c>
      <c r="P73" s="33">
        <v>75.2</v>
      </c>
      <c r="Q73" s="33">
        <v>61.4</v>
      </c>
      <c r="R73" s="33">
        <v>13.8</v>
      </c>
      <c r="S73" s="33">
        <v>13.7</v>
      </c>
      <c r="T73" s="856">
        <v>11</v>
      </c>
    </row>
    <row r="74" spans="1:20">
      <c r="C74" s="846" t="s">
        <v>36</v>
      </c>
      <c r="D74" s="28">
        <v>2003</v>
      </c>
      <c r="E74" s="31">
        <v>88.8</v>
      </c>
      <c r="F74" s="31">
        <v>78.599999999999994</v>
      </c>
      <c r="G74" s="31">
        <v>10.199999999999999</v>
      </c>
      <c r="H74" s="31">
        <v>3.9</v>
      </c>
      <c r="I74" s="847">
        <v>7.2</v>
      </c>
      <c r="N74" s="846" t="s">
        <v>36</v>
      </c>
      <c r="O74" s="28">
        <v>2003</v>
      </c>
      <c r="P74" s="33">
        <v>76.400000000000006</v>
      </c>
      <c r="Q74" s="33">
        <v>62.4</v>
      </c>
      <c r="R74" s="33">
        <v>14.1</v>
      </c>
      <c r="S74" s="33">
        <v>13.3</v>
      </c>
      <c r="T74" s="856">
        <v>10.3</v>
      </c>
    </row>
    <row r="75" spans="1:20">
      <c r="C75" s="846" t="s">
        <v>36</v>
      </c>
      <c r="D75" s="28">
        <v>2004</v>
      </c>
      <c r="E75" s="31">
        <v>89.4</v>
      </c>
      <c r="F75" s="31">
        <v>79.2</v>
      </c>
      <c r="G75" s="31">
        <v>10.199999999999999</v>
      </c>
      <c r="H75" s="31">
        <v>3.7</v>
      </c>
      <c r="I75" s="847">
        <v>6.9</v>
      </c>
      <c r="N75" s="846" t="s">
        <v>36</v>
      </c>
      <c r="O75" s="28">
        <v>2004</v>
      </c>
      <c r="P75" s="33">
        <v>77.599999999999994</v>
      </c>
      <c r="Q75" s="33">
        <v>63.3</v>
      </c>
      <c r="R75" s="33">
        <v>14.3</v>
      </c>
      <c r="S75" s="33">
        <v>12.8</v>
      </c>
      <c r="T75" s="856">
        <v>9.5</v>
      </c>
    </row>
    <row r="76" spans="1:20">
      <c r="C76" s="846" t="s">
        <v>36</v>
      </c>
      <c r="D76" s="28">
        <v>2005</v>
      </c>
      <c r="E76" s="31">
        <v>90</v>
      </c>
      <c r="F76" s="31">
        <v>79.7</v>
      </c>
      <c r="G76" s="31">
        <v>10.199999999999999</v>
      </c>
      <c r="H76" s="31">
        <v>3.5</v>
      </c>
      <c r="I76" s="847">
        <v>6.5</v>
      </c>
      <c r="N76" s="846" t="s">
        <v>36</v>
      </c>
      <c r="O76" s="28">
        <v>2005</v>
      </c>
      <c r="P76" s="33">
        <v>78.8</v>
      </c>
      <c r="Q76" s="33">
        <v>64.3</v>
      </c>
      <c r="R76" s="33">
        <v>14.5</v>
      </c>
      <c r="S76" s="33">
        <v>12.4</v>
      </c>
      <c r="T76" s="856">
        <v>8.8000000000000007</v>
      </c>
    </row>
    <row r="77" spans="1:20">
      <c r="C77" s="846" t="s">
        <v>36</v>
      </c>
      <c r="D77" s="28">
        <v>2006</v>
      </c>
      <c r="E77" s="31">
        <v>90.5</v>
      </c>
      <c r="F77" s="31">
        <v>80.3</v>
      </c>
      <c r="G77" s="31">
        <v>10.3</v>
      </c>
      <c r="H77" s="31">
        <v>3.4</v>
      </c>
      <c r="I77" s="847">
        <v>6.1</v>
      </c>
      <c r="N77" s="846" t="s">
        <v>36</v>
      </c>
      <c r="O77" s="28">
        <v>2006</v>
      </c>
      <c r="P77" s="33">
        <v>79.900000000000006</v>
      </c>
      <c r="Q77" s="33">
        <v>65.3</v>
      </c>
      <c r="R77" s="33">
        <v>14.7</v>
      </c>
      <c r="S77" s="33">
        <v>12</v>
      </c>
      <c r="T77" s="856">
        <v>8.1</v>
      </c>
    </row>
    <row r="78" spans="1:20">
      <c r="C78" s="846" t="s">
        <v>36</v>
      </c>
      <c r="D78" s="28">
        <v>2007</v>
      </c>
      <c r="E78" s="31">
        <v>91.1</v>
      </c>
      <c r="F78" s="31">
        <v>80.8</v>
      </c>
      <c r="G78" s="31">
        <v>10.3</v>
      </c>
      <c r="H78" s="31">
        <v>3.2</v>
      </c>
      <c r="I78" s="847">
        <v>5.7</v>
      </c>
      <c r="N78" s="846" t="s">
        <v>36</v>
      </c>
      <c r="O78" s="28">
        <v>2007</v>
      </c>
      <c r="P78" s="33">
        <v>81.099999999999994</v>
      </c>
      <c r="Q78" s="33">
        <v>66.2</v>
      </c>
      <c r="R78" s="33">
        <v>14.9</v>
      </c>
      <c r="S78" s="33">
        <v>11.5</v>
      </c>
      <c r="T78" s="856">
        <v>7.4</v>
      </c>
    </row>
    <row r="79" spans="1:20">
      <c r="C79" s="846" t="s">
        <v>36</v>
      </c>
      <c r="D79" s="28">
        <v>2008</v>
      </c>
      <c r="E79" s="31">
        <v>91.6</v>
      </c>
      <c r="F79" s="31">
        <v>81.3</v>
      </c>
      <c r="G79" s="31">
        <v>10.3</v>
      </c>
      <c r="H79" s="31">
        <v>3</v>
      </c>
      <c r="I79" s="847">
        <v>5.4</v>
      </c>
      <c r="N79" s="846" t="s">
        <v>36</v>
      </c>
      <c r="O79" s="28">
        <v>2008</v>
      </c>
      <c r="P79" s="33">
        <v>82.2</v>
      </c>
      <c r="Q79" s="33">
        <v>67.099999999999994</v>
      </c>
      <c r="R79" s="33">
        <v>15.1</v>
      </c>
      <c r="S79" s="33">
        <v>11.1</v>
      </c>
      <c r="T79" s="856">
        <v>6.7</v>
      </c>
    </row>
    <row r="80" spans="1:20">
      <c r="C80" s="846" t="s">
        <v>36</v>
      </c>
      <c r="D80" s="28">
        <v>2009</v>
      </c>
      <c r="E80" s="31">
        <v>92.1</v>
      </c>
      <c r="F80" s="31">
        <v>81.8</v>
      </c>
      <c r="G80" s="31">
        <v>10.3</v>
      </c>
      <c r="H80" s="31">
        <v>2.8</v>
      </c>
      <c r="I80" s="847">
        <v>5.0999999999999996</v>
      </c>
      <c r="N80" s="846" t="s">
        <v>36</v>
      </c>
      <c r="O80" s="28">
        <v>2009</v>
      </c>
      <c r="P80" s="33">
        <v>83.3</v>
      </c>
      <c r="Q80" s="33">
        <v>68</v>
      </c>
      <c r="R80" s="33">
        <v>15.3</v>
      </c>
      <c r="S80" s="33">
        <v>10.7</v>
      </c>
      <c r="T80" s="856">
        <v>6</v>
      </c>
    </row>
    <row r="81" spans="3:20">
      <c r="C81" s="846" t="s">
        <v>36</v>
      </c>
      <c r="D81" s="28">
        <v>2010</v>
      </c>
      <c r="E81" s="31">
        <v>92.6</v>
      </c>
      <c r="F81" s="31">
        <v>82.3</v>
      </c>
      <c r="G81" s="31">
        <v>10.3</v>
      </c>
      <c r="H81" s="31">
        <v>2.7</v>
      </c>
      <c r="I81" s="847">
        <v>4.7</v>
      </c>
      <c r="N81" s="846" t="s">
        <v>36</v>
      </c>
      <c r="O81" s="28">
        <v>2010</v>
      </c>
      <c r="P81" s="33">
        <v>84.4</v>
      </c>
      <c r="Q81" s="33">
        <v>68.900000000000006</v>
      </c>
      <c r="R81" s="33">
        <v>15.5</v>
      </c>
      <c r="S81" s="33">
        <v>10.199999999999999</v>
      </c>
      <c r="T81" s="856">
        <v>5.4</v>
      </c>
    </row>
    <row r="82" spans="3:20">
      <c r="C82" s="846" t="s">
        <v>36</v>
      </c>
      <c r="D82" s="28">
        <v>2011</v>
      </c>
      <c r="E82" s="31">
        <v>93.1</v>
      </c>
      <c r="F82" s="31">
        <v>82.8</v>
      </c>
      <c r="G82" s="31">
        <v>10.3</v>
      </c>
      <c r="H82" s="31">
        <v>2.5</v>
      </c>
      <c r="I82" s="847">
        <v>4.4000000000000004</v>
      </c>
      <c r="N82" s="846" t="s">
        <v>36</v>
      </c>
      <c r="O82" s="28">
        <v>2011</v>
      </c>
      <c r="P82" s="33">
        <v>85.5</v>
      </c>
      <c r="Q82" s="33">
        <v>69.8</v>
      </c>
      <c r="R82" s="33">
        <v>15.7</v>
      </c>
      <c r="S82" s="33">
        <v>9.8000000000000007</v>
      </c>
      <c r="T82" s="856">
        <v>4.7</v>
      </c>
    </row>
    <row r="83" spans="3:20">
      <c r="C83" s="846" t="s">
        <v>36</v>
      </c>
      <c r="D83" s="28">
        <v>2012</v>
      </c>
      <c r="E83" s="31">
        <v>93.6</v>
      </c>
      <c r="F83" s="31">
        <v>83.3</v>
      </c>
      <c r="G83" s="31">
        <v>10.3</v>
      </c>
      <c r="H83" s="31">
        <v>2.2999999999999998</v>
      </c>
      <c r="I83" s="847">
        <v>4.0999999999999996</v>
      </c>
      <c r="N83" s="846" t="s">
        <v>36</v>
      </c>
      <c r="O83" s="28">
        <v>2012</v>
      </c>
      <c r="P83" s="33">
        <v>86.5</v>
      </c>
      <c r="Q83" s="33">
        <v>70.599999999999994</v>
      </c>
      <c r="R83" s="33">
        <v>15.9</v>
      </c>
      <c r="S83" s="33">
        <v>9.4</v>
      </c>
      <c r="T83" s="856">
        <v>4.0999999999999996</v>
      </c>
    </row>
    <row r="84" spans="3:20">
      <c r="C84" s="846" t="s">
        <v>36</v>
      </c>
      <c r="D84" s="28">
        <v>2013</v>
      </c>
      <c r="E84" s="31">
        <v>94.1</v>
      </c>
      <c r="F84" s="31">
        <v>83.8</v>
      </c>
      <c r="G84" s="31">
        <v>10.3</v>
      </c>
      <c r="H84" s="31">
        <v>2.2000000000000002</v>
      </c>
      <c r="I84" s="847">
        <v>3.7</v>
      </c>
      <c r="N84" s="846" t="s">
        <v>36</v>
      </c>
      <c r="O84" s="28">
        <v>2013</v>
      </c>
      <c r="P84" s="33">
        <v>87.6</v>
      </c>
      <c r="Q84" s="33">
        <v>71.5</v>
      </c>
      <c r="R84" s="33">
        <v>16.100000000000001</v>
      </c>
      <c r="S84" s="33">
        <v>9</v>
      </c>
      <c r="T84" s="856">
        <v>3.5</v>
      </c>
    </row>
    <row r="85" spans="3:20">
      <c r="C85" s="846" t="s">
        <v>36</v>
      </c>
      <c r="D85" s="28">
        <v>2014</v>
      </c>
      <c r="E85" s="31">
        <v>94.5</v>
      </c>
      <c r="F85" s="31">
        <v>84.2</v>
      </c>
      <c r="G85" s="31">
        <v>10.3</v>
      </c>
      <c r="H85" s="31">
        <v>2</v>
      </c>
      <c r="I85" s="847">
        <v>3.4</v>
      </c>
      <c r="N85" s="846" t="s">
        <v>36</v>
      </c>
      <c r="O85" s="28">
        <v>2014</v>
      </c>
      <c r="P85" s="33">
        <v>88.6</v>
      </c>
      <c r="Q85" s="33">
        <v>72.3</v>
      </c>
      <c r="R85" s="33">
        <v>16.3</v>
      </c>
      <c r="S85" s="33">
        <v>8.6</v>
      </c>
      <c r="T85" s="856">
        <v>2.8</v>
      </c>
    </row>
    <row r="86" spans="3:20" ht="14" thickBot="1">
      <c r="C86" s="848" t="s">
        <v>36</v>
      </c>
      <c r="D86" s="849">
        <v>2015</v>
      </c>
      <c r="E86" s="850">
        <v>95</v>
      </c>
      <c r="F86" s="850">
        <v>84.7</v>
      </c>
      <c r="G86" s="850">
        <v>10.3</v>
      </c>
      <c r="H86" s="850">
        <v>1.9</v>
      </c>
      <c r="I86" s="851">
        <v>3.1</v>
      </c>
      <c r="N86" s="848" t="s">
        <v>36</v>
      </c>
      <c r="O86" s="849">
        <v>2015</v>
      </c>
      <c r="P86" s="857">
        <v>89.6</v>
      </c>
      <c r="Q86" s="857">
        <v>73.099999999999994</v>
      </c>
      <c r="R86" s="857">
        <v>16.5</v>
      </c>
      <c r="S86" s="857">
        <v>8.1</v>
      </c>
      <c r="T86" s="858">
        <v>2.2999999999999998</v>
      </c>
    </row>
  </sheetData>
  <mergeCells count="7">
    <mergeCell ref="E2:O2"/>
    <mergeCell ref="P2:AA2"/>
    <mergeCell ref="AB2:AD2"/>
    <mergeCell ref="E3:I3"/>
    <mergeCell ref="J3:N3"/>
    <mergeCell ref="U3:Z3"/>
    <mergeCell ref="AB3:AC3"/>
  </mergeCells>
  <conditionalFormatting sqref="O5:O22 O39:O40">
    <cfRule type="containsErrors" dxfId="225" priority="182">
      <formula>ISERROR(O5)</formula>
    </cfRule>
  </conditionalFormatting>
  <conditionalFormatting sqref="AA5:AA22 AA39:AA40">
    <cfRule type="containsErrors" dxfId="224" priority="181">
      <formula>ISERROR(AA5)</formula>
    </cfRule>
  </conditionalFormatting>
  <conditionalFormatting sqref="AD5:AD22 AD39:AD40">
    <cfRule type="containsErrors" dxfId="223" priority="183">
      <formula>ISERROR(AD5)</formula>
    </cfRule>
  </conditionalFormatting>
  <conditionalFormatting sqref="M5">
    <cfRule type="expression" dxfId="222" priority="179" stopIfTrue="1">
      <formula>"AND(ISODD(ROW(E5)),ISERROR(E5))"</formula>
    </cfRule>
    <cfRule type="expression" dxfId="221" priority="180" stopIfTrue="1">
      <formula>"ISODD(ROW(e5))"</formula>
    </cfRule>
  </conditionalFormatting>
  <conditionalFormatting sqref="X5">
    <cfRule type="expression" dxfId="220" priority="176">
      <formula>ISODD(ROW(M5))</formula>
    </cfRule>
  </conditionalFormatting>
  <conditionalFormatting sqref="P5:Z5">
    <cfRule type="expression" dxfId="219" priority="170">
      <formula>AND(ISODD(ROW(E5)),ISERROR(P5))</formula>
    </cfRule>
    <cfRule type="expression" dxfId="218" priority="175" stopIfTrue="1">
      <formula>ISODD(ROW(E5))</formula>
    </cfRule>
  </conditionalFormatting>
  <conditionalFormatting sqref="E5:N5">
    <cfRule type="expression" dxfId="217" priority="177" stopIfTrue="1">
      <formula>AND(ISEVEN(ROW(E6)),ISERROR(E6))</formula>
    </cfRule>
    <cfRule type="expression" dxfId="216" priority="178" stopIfTrue="1">
      <formula>ISEVEN(ROW(E6))</formula>
    </cfRule>
  </conditionalFormatting>
  <conditionalFormatting sqref="E6:N6">
    <cfRule type="expression" dxfId="215" priority="168" stopIfTrue="1">
      <formula>AND(ISEVEN(ROW(E6)),ISERROR(E6))</formula>
    </cfRule>
    <cfRule type="expression" dxfId="214" priority="169" stopIfTrue="1">
      <formula>ISEVEN(ROW(E6))</formula>
    </cfRule>
  </conditionalFormatting>
  <conditionalFormatting sqref="M7 M9 M11 M13 M15 M17 M19">
    <cfRule type="expression" dxfId="213" priority="166" stopIfTrue="1">
      <formula>"AND(ISODD(ROW(E5)),ISERROR(E5))"</formula>
    </cfRule>
    <cfRule type="expression" dxfId="212" priority="167" stopIfTrue="1">
      <formula>"ISODD(ROW(e5))"</formula>
    </cfRule>
  </conditionalFormatting>
  <conditionalFormatting sqref="E7:N7 E9:N9 E11:N11 E13:N13 E15:N15 E17:N17 E19:N19">
    <cfRule type="expression" dxfId="211" priority="164" stopIfTrue="1">
      <formula>AND(ISEVEN(ROW(E8)),ISERROR(E8))</formula>
    </cfRule>
    <cfRule type="expression" dxfId="210" priority="165" stopIfTrue="1">
      <formula>ISEVEN(ROW(E8))</formula>
    </cfRule>
  </conditionalFormatting>
  <conditionalFormatting sqref="E8:N8 E10:N10 E12:N12 E14:N14 E16:N16 E18:N18 E20:N22 E39:N40">
    <cfRule type="expression" dxfId="209" priority="162" stopIfTrue="1">
      <formula>AND(ISEVEN(ROW(E8)),ISERROR(E8))</formula>
    </cfRule>
    <cfRule type="expression" dxfId="208" priority="163" stopIfTrue="1">
      <formula>ISEVEN(ROW(E8))</formula>
    </cfRule>
  </conditionalFormatting>
  <conditionalFormatting sqref="P6:Z6 P86:T86">
    <cfRule type="expression" dxfId="207" priority="160">
      <formula>AND(ISEVEN(ROW(E6)),ISERROR(P6))</formula>
    </cfRule>
    <cfRule type="expression" dxfId="206" priority="161">
      <formula>ISEVEN(ROW(E6))</formula>
    </cfRule>
  </conditionalFormatting>
  <conditionalFormatting sqref="X7 X9 X11 X13 X15 X17 X19">
    <cfRule type="expression" dxfId="205" priority="159">
      <formula>ISODD(ROW(M7))</formula>
    </cfRule>
  </conditionalFormatting>
  <conditionalFormatting sqref="P7:Z7 P9:Z9 P11:Z11 P13:Z13 P15:Z15 P17:Z17 P19:Z19">
    <cfRule type="expression" dxfId="204" priority="157">
      <formula>AND(ISODD(ROW(E7)),ISERROR(P7))</formula>
    </cfRule>
    <cfRule type="expression" dxfId="203" priority="158" stopIfTrue="1">
      <formula>ISODD(ROW(E7))</formula>
    </cfRule>
  </conditionalFormatting>
  <conditionalFormatting sqref="P8:Z8 P10:Z10 P12:Z12 P14:Z14 P16:Z16 P18:Z18 P20:Z22 P39:Z40">
    <cfRule type="expression" dxfId="202" priority="155">
      <formula>AND(ISEVEN(ROW(E8)),ISERROR(P8))</formula>
    </cfRule>
    <cfRule type="expression" dxfId="201" priority="156">
      <formula>ISEVEN(ROW(E8))</formula>
    </cfRule>
  </conditionalFormatting>
  <conditionalFormatting sqref="AB5:AC5">
    <cfRule type="expression" dxfId="200" priority="173" stopIfTrue="1">
      <formula>AND(ISODD(ROW(E5)),ISERROR(AB5))</formula>
    </cfRule>
    <cfRule type="expression" dxfId="199" priority="174" stopIfTrue="1">
      <formula>ISODD(ROW(E5))</formula>
    </cfRule>
  </conditionalFormatting>
  <conditionalFormatting sqref="AB6:AC6">
    <cfRule type="expression" dxfId="198" priority="171">
      <formula>AND(ISEVEN(ROW(E6)),ISERROR(AB6))</formula>
    </cfRule>
    <cfRule type="expression" dxfId="197" priority="172" stopIfTrue="1">
      <formula>ISEVEN(ROW(E6))</formula>
    </cfRule>
  </conditionalFormatting>
  <conditionalFormatting sqref="AB7:AC7">
    <cfRule type="expression" dxfId="196" priority="153" stopIfTrue="1">
      <formula>AND(ISODD(ROW(E7)),ISERROR(AB7))</formula>
    </cfRule>
    <cfRule type="expression" dxfId="195" priority="154" stopIfTrue="1">
      <formula>ISODD(ROW(E7))</formula>
    </cfRule>
  </conditionalFormatting>
  <conditionalFormatting sqref="AB8:AC8">
    <cfRule type="expression" dxfId="194" priority="151">
      <formula>AND(ISEVEN(ROW(E8)),ISERROR(AB8))</formula>
    </cfRule>
    <cfRule type="expression" dxfId="193" priority="152" stopIfTrue="1">
      <formula>ISEVEN(ROW(E8))</formula>
    </cfRule>
  </conditionalFormatting>
  <conditionalFormatting sqref="AB9:AC9 AB11:AC11 AB13:AC13 AB15:AC15 AB17:AC17 AB19:AC19">
    <cfRule type="expression" dxfId="192" priority="149" stopIfTrue="1">
      <formula>AND(ISODD(ROW(E9)),ISERROR(AB9))</formula>
    </cfRule>
    <cfRule type="expression" dxfId="191" priority="150" stopIfTrue="1">
      <formula>ISODD(ROW(E9))</formula>
    </cfRule>
  </conditionalFormatting>
  <conditionalFormatting sqref="AB10:AC10 AB12:AC12 AB14:AC14 AB16:AC16 AB18:AC18 AB20:AC22 AB39:AC40">
    <cfRule type="expression" dxfId="190" priority="147">
      <formula>AND(ISEVEN(ROW(E10)),ISERROR(AB10))</formula>
    </cfRule>
    <cfRule type="expression" dxfId="189" priority="148" stopIfTrue="1">
      <formula>ISEVEN(ROW(E10))</formula>
    </cfRule>
  </conditionalFormatting>
  <conditionalFormatting sqref="O23:O38">
    <cfRule type="containsErrors" dxfId="188" priority="145">
      <formula>ISERROR(O23)</formula>
    </cfRule>
  </conditionalFormatting>
  <conditionalFormatting sqref="AA23:AA38">
    <cfRule type="containsErrors" dxfId="187" priority="144">
      <formula>ISERROR(AA23)</formula>
    </cfRule>
  </conditionalFormatting>
  <conditionalFormatting sqref="AD23:AD38">
    <cfRule type="containsErrors" dxfId="186" priority="146">
      <formula>ISERROR(AD23)</formula>
    </cfRule>
  </conditionalFormatting>
  <conditionalFormatting sqref="M23">
    <cfRule type="expression" dxfId="185" priority="142" stopIfTrue="1">
      <formula>"AND(ISODD(ROW(E5)),ISERROR(E5))"</formula>
    </cfRule>
    <cfRule type="expression" dxfId="184" priority="143" stopIfTrue="1">
      <formula>"ISODD(ROW(e5))"</formula>
    </cfRule>
  </conditionalFormatting>
  <conditionalFormatting sqref="X23">
    <cfRule type="expression" dxfId="183" priority="139">
      <formula>ISODD(ROW(M23))</formula>
    </cfRule>
  </conditionalFormatting>
  <conditionalFormatting sqref="P23:Z23">
    <cfRule type="expression" dxfId="182" priority="133">
      <formula>AND(ISODD(ROW(E23)),ISERROR(P23))</formula>
    </cfRule>
    <cfRule type="expression" dxfId="181" priority="138" stopIfTrue="1">
      <formula>ISODD(ROW(E23))</formula>
    </cfRule>
  </conditionalFormatting>
  <conditionalFormatting sqref="E23:N23">
    <cfRule type="expression" dxfId="180" priority="140" stopIfTrue="1">
      <formula>AND(ISEVEN(ROW(E24)),ISERROR(E24))</formula>
    </cfRule>
    <cfRule type="expression" dxfId="179" priority="141" stopIfTrue="1">
      <formula>ISEVEN(ROW(E24))</formula>
    </cfRule>
  </conditionalFormatting>
  <conditionalFormatting sqref="E24:N24">
    <cfRule type="expression" dxfId="178" priority="131" stopIfTrue="1">
      <formula>AND(ISEVEN(ROW(E24)),ISERROR(E24))</formula>
    </cfRule>
    <cfRule type="expression" dxfId="177" priority="132" stopIfTrue="1">
      <formula>ISEVEN(ROW(E24))</formula>
    </cfRule>
  </conditionalFormatting>
  <conditionalFormatting sqref="M25 M27 M29 M31 M33 M35 M37">
    <cfRule type="expression" dxfId="176" priority="129" stopIfTrue="1">
      <formula>"AND(ISODD(ROW(E5)),ISERROR(E5))"</formula>
    </cfRule>
    <cfRule type="expression" dxfId="175" priority="130" stopIfTrue="1">
      <formula>"ISODD(ROW(e5))"</formula>
    </cfRule>
  </conditionalFormatting>
  <conditionalFormatting sqref="E25:N25 E27:N27 E29:N29 E31:N31 E33:N33 E35:N35 E37:N37">
    <cfRule type="expression" dxfId="174" priority="127" stopIfTrue="1">
      <formula>AND(ISEVEN(ROW(E26)),ISERROR(E26))</formula>
    </cfRule>
    <cfRule type="expression" dxfId="173" priority="128" stopIfTrue="1">
      <formula>ISEVEN(ROW(E26))</formula>
    </cfRule>
  </conditionalFormatting>
  <conditionalFormatting sqref="E26:N26 E28:N28 E30:N30 E32:N32 E34:N34 E36:N36 E38:N38">
    <cfRule type="expression" dxfId="172" priority="125" stopIfTrue="1">
      <formula>AND(ISEVEN(ROW(E26)),ISERROR(E26))</formula>
    </cfRule>
    <cfRule type="expression" dxfId="171" priority="126" stopIfTrue="1">
      <formula>ISEVEN(ROW(E26))</formula>
    </cfRule>
  </conditionalFormatting>
  <conditionalFormatting sqref="P24:Z24">
    <cfRule type="expression" dxfId="170" priority="123">
      <formula>AND(ISEVEN(ROW(E24)),ISERROR(P24))</formula>
    </cfRule>
    <cfRule type="expression" dxfId="169" priority="124">
      <formula>ISEVEN(ROW(E24))</formula>
    </cfRule>
  </conditionalFormatting>
  <conditionalFormatting sqref="X25 X27 X29 X31 X33 X35 X37">
    <cfRule type="expression" dxfId="168" priority="122">
      <formula>ISODD(ROW(M25))</formula>
    </cfRule>
  </conditionalFormatting>
  <conditionalFormatting sqref="P25:Z25 P27:Z27 P29:Z29 P31:Z31 P33:Z33 P35:Z35 P37:Z37">
    <cfRule type="expression" dxfId="167" priority="120">
      <formula>AND(ISODD(ROW(E25)),ISERROR(P25))</formula>
    </cfRule>
    <cfRule type="expression" dxfId="166" priority="121" stopIfTrue="1">
      <formula>ISODD(ROW(E25))</formula>
    </cfRule>
  </conditionalFormatting>
  <conditionalFormatting sqref="P26:Z26 P28:Z28 P30:Z30 P32:Z32 P34:Z34 P36:Z36 P38:Z38">
    <cfRule type="expression" dxfId="165" priority="118">
      <formula>AND(ISEVEN(ROW(E26)),ISERROR(P26))</formula>
    </cfRule>
    <cfRule type="expression" dxfId="164" priority="119">
      <formula>ISEVEN(ROW(E26))</formula>
    </cfRule>
  </conditionalFormatting>
  <conditionalFormatting sqref="AB23:AC23">
    <cfRule type="expression" dxfId="163" priority="136" stopIfTrue="1">
      <formula>AND(ISODD(ROW(E23)),ISERROR(AB23))</formula>
    </cfRule>
    <cfRule type="expression" dxfId="162" priority="137" stopIfTrue="1">
      <formula>ISODD(ROW(E23))</formula>
    </cfRule>
  </conditionalFormatting>
  <conditionalFormatting sqref="AB24:AC24">
    <cfRule type="expression" dxfId="161" priority="134">
      <formula>AND(ISEVEN(ROW(E24)),ISERROR(AB24))</formula>
    </cfRule>
    <cfRule type="expression" dxfId="160" priority="135" stopIfTrue="1">
      <formula>ISEVEN(ROW(E24))</formula>
    </cfRule>
  </conditionalFormatting>
  <conditionalFormatting sqref="AB25:AC25">
    <cfRule type="expression" dxfId="159" priority="116" stopIfTrue="1">
      <formula>AND(ISODD(ROW(E25)),ISERROR(AB25))</formula>
    </cfRule>
    <cfRule type="expression" dxfId="158" priority="117" stopIfTrue="1">
      <formula>ISODD(ROW(E25))</formula>
    </cfRule>
  </conditionalFormatting>
  <conditionalFormatting sqref="AB26:AC26">
    <cfRule type="expression" dxfId="157" priority="114">
      <formula>AND(ISEVEN(ROW(E26)),ISERROR(AB26))</formula>
    </cfRule>
    <cfRule type="expression" dxfId="156" priority="115" stopIfTrue="1">
      <formula>ISEVEN(ROW(E26))</formula>
    </cfRule>
  </conditionalFormatting>
  <conditionalFormatting sqref="AB27:AC27 AB29:AC29 AB31:AC31 AB33:AC33 AB35:AC35 AB37:AC37">
    <cfRule type="expression" dxfId="155" priority="112" stopIfTrue="1">
      <formula>AND(ISODD(ROW(E27)),ISERROR(AB27))</formula>
    </cfRule>
    <cfRule type="expression" dxfId="154" priority="113" stopIfTrue="1">
      <formula>ISODD(ROW(E27))</formula>
    </cfRule>
  </conditionalFormatting>
  <conditionalFormatting sqref="AB28:AC28 AB30:AC30 AB32:AC32 AB34:AC34 AB36:AC36 AB38:AC38">
    <cfRule type="expression" dxfId="153" priority="110">
      <formula>AND(ISEVEN(ROW(E28)),ISERROR(AB28))</formula>
    </cfRule>
    <cfRule type="expression" dxfId="152" priority="111" stopIfTrue="1">
      <formula>ISEVEN(ROW(E28))</formula>
    </cfRule>
  </conditionalFormatting>
  <conditionalFormatting sqref="O41:O56">
    <cfRule type="containsErrors" dxfId="151" priority="108">
      <formula>ISERROR(O41)</formula>
    </cfRule>
  </conditionalFormatting>
  <conditionalFormatting sqref="AA41:AA56">
    <cfRule type="containsErrors" dxfId="150" priority="107">
      <formula>ISERROR(AA41)</formula>
    </cfRule>
  </conditionalFormatting>
  <conditionalFormatting sqref="AD41:AD56">
    <cfRule type="containsErrors" dxfId="149" priority="109">
      <formula>ISERROR(AD41)</formula>
    </cfRule>
  </conditionalFormatting>
  <conditionalFormatting sqref="M41">
    <cfRule type="expression" dxfId="148" priority="105" stopIfTrue="1">
      <formula>"AND(ISODD(ROW(E5)),ISERROR(E5))"</formula>
    </cfRule>
    <cfRule type="expression" dxfId="147" priority="106" stopIfTrue="1">
      <formula>"ISODD(ROW(e5))"</formula>
    </cfRule>
  </conditionalFormatting>
  <conditionalFormatting sqref="X41">
    <cfRule type="expression" dxfId="146" priority="102">
      <formula>ISODD(ROW(M41))</formula>
    </cfRule>
  </conditionalFormatting>
  <conditionalFormatting sqref="P41:Z41">
    <cfRule type="expression" dxfId="145" priority="96">
      <formula>AND(ISODD(ROW(E41)),ISERROR(P41))</formula>
    </cfRule>
    <cfRule type="expression" dxfId="144" priority="101" stopIfTrue="1">
      <formula>ISODD(ROW(E41))</formula>
    </cfRule>
  </conditionalFormatting>
  <conditionalFormatting sqref="E41:N41">
    <cfRule type="expression" dxfId="143" priority="103" stopIfTrue="1">
      <formula>AND(ISEVEN(ROW(E42)),ISERROR(E42))</formula>
    </cfRule>
    <cfRule type="expression" dxfId="142" priority="104" stopIfTrue="1">
      <formula>ISEVEN(ROW(E42))</formula>
    </cfRule>
  </conditionalFormatting>
  <conditionalFormatting sqref="E42:N42">
    <cfRule type="expression" dxfId="141" priority="94" stopIfTrue="1">
      <formula>AND(ISEVEN(ROW(E42)),ISERROR(E42))</formula>
    </cfRule>
    <cfRule type="expression" dxfId="140" priority="95" stopIfTrue="1">
      <formula>ISEVEN(ROW(E42))</formula>
    </cfRule>
  </conditionalFormatting>
  <conditionalFormatting sqref="M43 M45 M47 M49 M51 M53 M55">
    <cfRule type="expression" dxfId="139" priority="92" stopIfTrue="1">
      <formula>"AND(ISODD(ROW(E5)),ISERROR(E5))"</formula>
    </cfRule>
    <cfRule type="expression" dxfId="138" priority="93" stopIfTrue="1">
      <formula>"ISODD(ROW(e5))"</formula>
    </cfRule>
  </conditionalFormatting>
  <conditionalFormatting sqref="E43:N43 E45:N45 E47:N47 E49:N49 E51:N51 E53:N53 E55:N55">
    <cfRule type="expression" dxfId="137" priority="90" stopIfTrue="1">
      <formula>AND(ISEVEN(ROW(E44)),ISERROR(E44))</formula>
    </cfRule>
    <cfRule type="expression" dxfId="136" priority="91" stopIfTrue="1">
      <formula>ISEVEN(ROW(E44))</formula>
    </cfRule>
  </conditionalFormatting>
  <conditionalFormatting sqref="E44:N44 E46:N46 E48:N48 E50:N50 E52:N52 E54:N54 E56:N56">
    <cfRule type="expression" dxfId="135" priority="88" stopIfTrue="1">
      <formula>AND(ISEVEN(ROW(E44)),ISERROR(E44))</formula>
    </cfRule>
    <cfRule type="expression" dxfId="134" priority="89" stopIfTrue="1">
      <formula>ISEVEN(ROW(E44))</formula>
    </cfRule>
  </conditionalFormatting>
  <conditionalFormatting sqref="P42:Z42">
    <cfRule type="expression" dxfId="133" priority="86">
      <formula>AND(ISEVEN(ROW(E42)),ISERROR(P42))</formula>
    </cfRule>
    <cfRule type="expression" dxfId="132" priority="87">
      <formula>ISEVEN(ROW(E42))</formula>
    </cfRule>
  </conditionalFormatting>
  <conditionalFormatting sqref="X43 X45 X47 X49 X51 X53 X55">
    <cfRule type="expression" dxfId="131" priority="85">
      <formula>ISODD(ROW(M43))</formula>
    </cfRule>
  </conditionalFormatting>
  <conditionalFormatting sqref="P43:Z43 P45:Z45 P47:Z47 P49:Z49 P51:Z51 P53:Z53 P55:Z55">
    <cfRule type="expression" dxfId="130" priority="83">
      <formula>AND(ISODD(ROW(E43)),ISERROR(P43))</formula>
    </cfRule>
    <cfRule type="expression" dxfId="129" priority="84" stopIfTrue="1">
      <formula>ISODD(ROW(E43))</formula>
    </cfRule>
  </conditionalFormatting>
  <conditionalFormatting sqref="P44:Z44 P46:Z46 P48:Z48 P50:Z50 P52:Z52 P54:Z54 P56:Z56">
    <cfRule type="expression" dxfId="128" priority="81">
      <formula>AND(ISEVEN(ROW(E44)),ISERROR(P44))</formula>
    </cfRule>
    <cfRule type="expression" dxfId="127" priority="82">
      <formula>ISEVEN(ROW(E44))</formula>
    </cfRule>
  </conditionalFormatting>
  <conditionalFormatting sqref="AB41:AC41">
    <cfRule type="expression" dxfId="126" priority="99" stopIfTrue="1">
      <formula>AND(ISODD(ROW(E41)),ISERROR(AB41))</formula>
    </cfRule>
    <cfRule type="expression" dxfId="125" priority="100" stopIfTrue="1">
      <formula>ISODD(ROW(E41))</formula>
    </cfRule>
  </conditionalFormatting>
  <conditionalFormatting sqref="AB42:AC42">
    <cfRule type="expression" dxfId="124" priority="97">
      <formula>AND(ISEVEN(ROW(E42)),ISERROR(AB42))</formula>
    </cfRule>
    <cfRule type="expression" dxfId="123" priority="98" stopIfTrue="1">
      <formula>ISEVEN(ROW(E42))</formula>
    </cfRule>
  </conditionalFormatting>
  <conditionalFormatting sqref="AB43:AC43">
    <cfRule type="expression" dxfId="122" priority="79" stopIfTrue="1">
      <formula>AND(ISODD(ROW(E43)),ISERROR(AB43))</formula>
    </cfRule>
    <cfRule type="expression" dxfId="121" priority="80" stopIfTrue="1">
      <formula>ISODD(ROW(E43))</formula>
    </cfRule>
  </conditionalFormatting>
  <conditionalFormatting sqref="AB44:AC44">
    <cfRule type="expression" dxfId="120" priority="77">
      <formula>AND(ISEVEN(ROW(E44)),ISERROR(AB44))</formula>
    </cfRule>
    <cfRule type="expression" dxfId="119" priority="78" stopIfTrue="1">
      <formula>ISEVEN(ROW(E44))</formula>
    </cfRule>
  </conditionalFormatting>
  <conditionalFormatting sqref="AB45:AC45 AB47:AC47 AB49:AC49 AB51:AC51 AB53:AC53 AB55:AC55">
    <cfRule type="expression" dxfId="118" priority="75" stopIfTrue="1">
      <formula>AND(ISODD(ROW(E45)),ISERROR(AB45))</formula>
    </cfRule>
    <cfRule type="expression" dxfId="117" priority="76" stopIfTrue="1">
      <formula>ISODD(ROW(E45))</formula>
    </cfRule>
  </conditionalFormatting>
  <conditionalFormatting sqref="AB46:AC46 AB48:AC48 AB50:AC50 AB52:AC52 AB54:AC54 AB56:AC56">
    <cfRule type="expression" dxfId="116" priority="73">
      <formula>AND(ISEVEN(ROW(E46)),ISERROR(AB46))</formula>
    </cfRule>
    <cfRule type="expression" dxfId="115" priority="74" stopIfTrue="1">
      <formula>ISEVEN(ROW(E46))</formula>
    </cfRule>
  </conditionalFormatting>
  <conditionalFormatting sqref="E71:I71">
    <cfRule type="expression" dxfId="114" priority="47" stopIfTrue="1">
      <formula>AND(ISEVEN(ROW(E72)),ISERROR(E72))</formula>
    </cfRule>
    <cfRule type="expression" dxfId="113" priority="48" stopIfTrue="1">
      <formula>ISEVEN(ROW(E72))</formula>
    </cfRule>
  </conditionalFormatting>
  <conditionalFormatting sqref="E72:I72">
    <cfRule type="expression" dxfId="112" priority="45" stopIfTrue="1">
      <formula>AND(ISEVEN(ROW(E72)),ISERROR(E72))</formula>
    </cfRule>
    <cfRule type="expression" dxfId="111" priority="46" stopIfTrue="1">
      <formula>ISEVEN(ROW(E72))</formula>
    </cfRule>
  </conditionalFormatting>
  <conditionalFormatting sqref="E73:I73 E75:I75 E77:I77 E79:I79 E81:I81 E83:I83 E85:I85">
    <cfRule type="expression" dxfId="110" priority="43" stopIfTrue="1">
      <formula>AND(ISEVEN(ROW(E74)),ISERROR(E74))</formula>
    </cfRule>
    <cfRule type="expression" dxfId="109" priority="44" stopIfTrue="1">
      <formula>ISEVEN(ROW(E74))</formula>
    </cfRule>
  </conditionalFormatting>
  <conditionalFormatting sqref="E74:I74 E76:I76 E78:I78 E80:I80 E82:I82 E84:I84 E86:I86">
    <cfRule type="expression" dxfId="108" priority="41" stopIfTrue="1">
      <formula>AND(ISEVEN(ROW(E74)),ISERROR(E74))</formula>
    </cfRule>
    <cfRule type="expression" dxfId="107" priority="42" stopIfTrue="1">
      <formula>ISEVEN(ROW(E74))</formula>
    </cfRule>
  </conditionalFormatting>
  <conditionalFormatting sqref="P71:T71">
    <cfRule type="expression" dxfId="106" priority="23">
      <formula>AND(ISODD(ROW(E71)),ISERROR(P71))</formula>
    </cfRule>
    <cfRule type="expression" dxfId="105" priority="24" stopIfTrue="1">
      <formula>ISODD(ROW(E71))</formula>
    </cfRule>
  </conditionalFormatting>
  <conditionalFormatting sqref="P72:T72">
    <cfRule type="expression" dxfId="104" priority="21">
      <formula>AND(ISEVEN(ROW(E72)),ISERROR(P72))</formula>
    </cfRule>
    <cfRule type="expression" dxfId="103" priority="22">
      <formula>ISEVEN(ROW(E72))</formula>
    </cfRule>
  </conditionalFormatting>
  <conditionalFormatting sqref="P73:T73 P75:T75 P77:T77 P79:T79 P81:T81 P83:T83 P85:T85">
    <cfRule type="expression" dxfId="102" priority="19">
      <formula>AND(ISODD(ROW(E73)),ISERROR(P73))</formula>
    </cfRule>
    <cfRule type="expression" dxfId="101" priority="20" stopIfTrue="1">
      <formula>ISODD(ROW(E73))</formula>
    </cfRule>
  </conditionalFormatting>
  <conditionalFormatting sqref="P74:T74 P76:T76 P78:T78 P80:T80 P82:T82 P84:T84">
    <cfRule type="expression" dxfId="100" priority="17">
      <formula>AND(ISEVEN(ROW(E74)),ISERROR(P74))</formula>
    </cfRule>
    <cfRule type="expression" dxfId="99" priority="18">
      <formula>ISEVEN(ROW(E74))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75"/>
  <sheetViews>
    <sheetView topLeftCell="A142" workbookViewId="0">
      <selection activeCell="F171" sqref="F171"/>
    </sheetView>
  </sheetViews>
  <sheetFormatPr baseColWidth="10" defaultColWidth="15.6640625" defaultRowHeight="13"/>
  <cols>
    <col min="1" max="1" width="15.6640625" style="358"/>
    <col min="2" max="2" width="47.5" style="358" customWidth="1"/>
    <col min="3" max="3" width="17.6640625" style="358" customWidth="1"/>
    <col min="4" max="6" width="13.1640625" style="358" customWidth="1"/>
    <col min="7" max="18" width="15.6640625" style="358"/>
    <col min="19" max="19" width="41.83203125" style="358" bestFit="1" customWidth="1"/>
    <col min="20" max="16384" width="15.6640625" style="358"/>
  </cols>
  <sheetData>
    <row r="1" spans="1:18" s="354" customFormat="1" ht="29.25" customHeight="1" thickBot="1"/>
    <row r="2" spans="1:18" ht="18" customHeight="1" thickBot="1">
      <c r="A2" s="189" t="s">
        <v>149</v>
      </c>
    </row>
    <row r="3" spans="1:18" ht="18" customHeight="1" thickBot="1">
      <c r="A3" s="189" t="s">
        <v>326</v>
      </c>
    </row>
    <row r="4" spans="1:18" ht="18" customHeight="1" thickBot="1">
      <c r="A4" s="189" t="s">
        <v>151</v>
      </c>
    </row>
    <row r="5" spans="1:18" ht="14" thickBot="1"/>
    <row r="6" spans="1:18" ht="18" customHeight="1" thickBot="1">
      <c r="A6" s="189" t="s">
        <v>152</v>
      </c>
    </row>
    <row r="7" spans="1:18" ht="13.5" customHeight="1" thickBot="1">
      <c r="A7" s="356" t="s">
        <v>153</v>
      </c>
      <c r="B7" s="357" t="s">
        <v>176</v>
      </c>
    </row>
    <row r="9" spans="1:18" ht="26.25" customHeight="1">
      <c r="A9" s="495"/>
      <c r="B9" s="348" t="s">
        <v>154</v>
      </c>
      <c r="C9" s="830" t="s">
        <v>155</v>
      </c>
      <c r="D9" s="815"/>
      <c r="E9" s="815"/>
      <c r="F9" s="815"/>
      <c r="G9" s="817" t="s">
        <v>156</v>
      </c>
      <c r="H9" s="817"/>
      <c r="I9" s="817"/>
      <c r="J9" s="817"/>
      <c r="K9" s="815" t="s">
        <v>157</v>
      </c>
      <c r="L9" s="815"/>
      <c r="M9" s="815"/>
      <c r="N9" s="815"/>
      <c r="O9" s="817" t="s">
        <v>125</v>
      </c>
      <c r="P9" s="817"/>
      <c r="Q9" s="817"/>
      <c r="R9" s="817"/>
    </row>
    <row r="10" spans="1:18" ht="26.25" customHeight="1">
      <c r="A10" s="204" t="s">
        <v>162</v>
      </c>
      <c r="B10" s="348" t="s">
        <v>327</v>
      </c>
      <c r="C10" s="211" t="s">
        <v>68</v>
      </c>
      <c r="D10" s="211" t="s">
        <v>69</v>
      </c>
      <c r="E10" s="211" t="s">
        <v>160</v>
      </c>
      <c r="F10" s="211" t="s">
        <v>161</v>
      </c>
      <c r="G10" s="193" t="s">
        <v>68</v>
      </c>
      <c r="H10" s="193" t="s">
        <v>69</v>
      </c>
      <c r="I10" s="193" t="s">
        <v>160</v>
      </c>
      <c r="J10" s="193" t="s">
        <v>161</v>
      </c>
      <c r="K10" s="211" t="s">
        <v>68</v>
      </c>
      <c r="L10" s="211" t="s">
        <v>69</v>
      </c>
      <c r="M10" s="211" t="s">
        <v>160</v>
      </c>
      <c r="N10" s="211" t="s">
        <v>161</v>
      </c>
      <c r="O10" s="193" t="s">
        <v>68</v>
      </c>
      <c r="P10" s="193" t="s">
        <v>69</v>
      </c>
      <c r="Q10" s="193" t="s">
        <v>160</v>
      </c>
      <c r="R10" s="193" t="s">
        <v>161</v>
      </c>
    </row>
    <row r="11" spans="1:18" ht="26.25" customHeight="1" thickBot="1">
      <c r="A11" s="496"/>
      <c r="B11" s="194" t="s">
        <v>328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</row>
    <row r="12" spans="1:18" ht="13.75" customHeight="1" thickBot="1">
      <c r="A12" s="821" t="s">
        <v>163</v>
      </c>
      <c r="B12" s="327" t="s">
        <v>275</v>
      </c>
      <c r="C12" s="196">
        <v>1033728.4796459</v>
      </c>
      <c r="D12" s="196">
        <v>4403701.8445725003</v>
      </c>
      <c r="E12" s="196">
        <v>0</v>
      </c>
      <c r="F12" s="196">
        <v>48021.995303299998</v>
      </c>
      <c r="G12" s="196">
        <v>0</v>
      </c>
      <c r="H12" s="196">
        <v>0</v>
      </c>
      <c r="I12" s="196">
        <v>0</v>
      </c>
      <c r="J12" s="196">
        <v>0</v>
      </c>
      <c r="K12" s="196">
        <v>26938.137689300002</v>
      </c>
      <c r="L12" s="196">
        <v>97564.575587500003</v>
      </c>
      <c r="M12" s="196">
        <v>0</v>
      </c>
      <c r="N12" s="196">
        <v>2818.6230160999999</v>
      </c>
      <c r="O12" s="196">
        <v>1060666.6173352001</v>
      </c>
      <c r="P12" s="196">
        <v>4501266.4201600999</v>
      </c>
      <c r="Q12" s="196">
        <v>0</v>
      </c>
      <c r="R12" s="196">
        <v>50840.618319399997</v>
      </c>
    </row>
    <row r="13" spans="1:18" ht="13.75" customHeight="1" thickBot="1">
      <c r="A13" s="821"/>
      <c r="B13" s="327" t="s">
        <v>277</v>
      </c>
      <c r="C13" s="196">
        <v>14101.104348700001</v>
      </c>
      <c r="D13" s="196">
        <v>35268.291895399998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21316.4255715</v>
      </c>
      <c r="L13" s="196">
        <v>187225.85614399999</v>
      </c>
      <c r="M13" s="196">
        <v>0</v>
      </c>
      <c r="N13" s="196">
        <v>0</v>
      </c>
      <c r="O13" s="196">
        <v>35417.529920300003</v>
      </c>
      <c r="P13" s="196">
        <v>222494.1480394</v>
      </c>
      <c r="Q13" s="196">
        <v>0</v>
      </c>
      <c r="R13" s="196">
        <v>0</v>
      </c>
    </row>
    <row r="14" spans="1:18" ht="14" thickBot="1">
      <c r="A14" s="821"/>
      <c r="B14" s="327" t="s">
        <v>308</v>
      </c>
      <c r="C14" s="196">
        <v>0</v>
      </c>
      <c r="D14" s="196">
        <v>4082.5733107000001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4082.5733107000001</v>
      </c>
      <c r="Q14" s="196">
        <v>0</v>
      </c>
      <c r="R14" s="196">
        <v>0</v>
      </c>
    </row>
    <row r="15" spans="1:18" ht="13.75" customHeight="1" thickBot="1">
      <c r="A15" s="821"/>
      <c r="B15" s="327" t="s">
        <v>291</v>
      </c>
      <c r="C15" s="196">
        <v>6542.1120674000003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6542.1120674000003</v>
      </c>
      <c r="P15" s="196">
        <v>0</v>
      </c>
      <c r="Q15" s="196">
        <v>0</v>
      </c>
      <c r="R15" s="196">
        <v>0</v>
      </c>
    </row>
    <row r="16" spans="1:18" ht="13.75" customHeight="1" thickBot="1">
      <c r="A16" s="821"/>
      <c r="B16" s="327" t="s">
        <v>294</v>
      </c>
      <c r="C16" s="196">
        <v>2476.6587568</v>
      </c>
      <c r="D16" s="196">
        <v>7095.9442327999996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9086.5818285000005</v>
      </c>
      <c r="M16" s="196">
        <v>0</v>
      </c>
      <c r="N16" s="196">
        <v>0</v>
      </c>
      <c r="O16" s="196">
        <v>2476.6587568</v>
      </c>
      <c r="P16" s="196">
        <v>16182.526061299999</v>
      </c>
      <c r="Q16" s="196">
        <v>0</v>
      </c>
      <c r="R16" s="196">
        <v>0</v>
      </c>
    </row>
    <row r="17" spans="1:18" ht="13.75" customHeight="1" thickBot="1">
      <c r="A17" s="821"/>
      <c r="B17" s="327" t="s">
        <v>300</v>
      </c>
      <c r="C17" s="196">
        <v>149763.87078689999</v>
      </c>
      <c r="D17" s="196">
        <v>3870.0042938000001</v>
      </c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149763.87078689999</v>
      </c>
      <c r="P17" s="196">
        <v>3870.0042938000001</v>
      </c>
      <c r="Q17" s="196">
        <v>0</v>
      </c>
      <c r="R17" s="196">
        <v>0</v>
      </c>
    </row>
    <row r="18" spans="1:18" ht="13.75" customHeight="1" thickBot="1">
      <c r="A18" s="821"/>
      <c r="B18" s="327" t="s">
        <v>302</v>
      </c>
      <c r="C18" s="196">
        <v>13549.391057299999</v>
      </c>
      <c r="D18" s="196">
        <v>26222.032198299999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6081.5081501000004</v>
      </c>
      <c r="L18" s="196">
        <v>0</v>
      </c>
      <c r="M18" s="196">
        <v>0</v>
      </c>
      <c r="N18" s="196">
        <v>0</v>
      </c>
      <c r="O18" s="196">
        <v>19630.899207400002</v>
      </c>
      <c r="P18" s="196">
        <v>26222.032198299999</v>
      </c>
      <c r="Q18" s="196">
        <v>0</v>
      </c>
      <c r="R18" s="196">
        <v>0</v>
      </c>
    </row>
    <row r="19" spans="1:18" ht="13.75" customHeight="1" thickBot="1">
      <c r="A19" s="821"/>
      <c r="B19" s="327" t="s">
        <v>329</v>
      </c>
      <c r="C19" s="196">
        <v>19296.765295699999</v>
      </c>
      <c r="D19" s="196">
        <v>31187.902567500001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19296.765295699999</v>
      </c>
      <c r="P19" s="196">
        <v>31187.902567500001</v>
      </c>
      <c r="Q19" s="196">
        <v>0</v>
      </c>
      <c r="R19" s="196">
        <v>0</v>
      </c>
    </row>
    <row r="20" spans="1:18" ht="14" thickBot="1">
      <c r="A20" s="821"/>
      <c r="B20" s="327" t="s">
        <v>309</v>
      </c>
      <c r="C20" s="196">
        <v>0</v>
      </c>
      <c r="D20" s="196">
        <v>0</v>
      </c>
      <c r="E20" s="196">
        <v>83711.966861299996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5542.8443182000001</v>
      </c>
      <c r="N20" s="196">
        <v>0</v>
      </c>
      <c r="O20" s="196">
        <v>0</v>
      </c>
      <c r="P20" s="196">
        <v>0</v>
      </c>
      <c r="Q20" s="196">
        <v>89254.8111795</v>
      </c>
      <c r="R20" s="196">
        <v>0</v>
      </c>
    </row>
    <row r="21" spans="1:18" ht="14" thickBot="1">
      <c r="A21" s="821"/>
      <c r="B21" s="327" t="s">
        <v>83</v>
      </c>
      <c r="C21" s="196">
        <v>746.01623729999994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1425.8673372000001</v>
      </c>
      <c r="M21" s="196">
        <v>0</v>
      </c>
      <c r="N21" s="196">
        <v>0</v>
      </c>
      <c r="O21" s="196">
        <v>746.01623729999994</v>
      </c>
      <c r="P21" s="196">
        <v>1425.8673372000001</v>
      </c>
      <c r="Q21" s="196">
        <v>0</v>
      </c>
      <c r="R21" s="196">
        <v>0</v>
      </c>
    </row>
    <row r="22" spans="1:18" ht="14" thickBot="1">
      <c r="A22" s="821"/>
      <c r="B22" s="327" t="s">
        <v>161</v>
      </c>
      <c r="C22" s="196">
        <v>0</v>
      </c>
      <c r="D22" s="196">
        <v>0</v>
      </c>
      <c r="E22" s="196">
        <v>0</v>
      </c>
      <c r="F22" s="196">
        <v>792.00418079999997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792.00418079999997</v>
      </c>
    </row>
    <row r="23" spans="1:18" ht="13.75" customHeight="1" thickBot="1">
      <c r="A23" s="823" t="s">
        <v>164</v>
      </c>
      <c r="B23" s="327" t="s">
        <v>275</v>
      </c>
      <c r="C23" s="196">
        <v>380885.84297350002</v>
      </c>
      <c r="D23" s="196">
        <v>1993174.4130639001</v>
      </c>
      <c r="E23" s="196">
        <v>0</v>
      </c>
      <c r="F23" s="196">
        <v>41382.543916499999</v>
      </c>
      <c r="G23" s="196">
        <v>588.21550860000002</v>
      </c>
      <c r="H23" s="196">
        <v>0</v>
      </c>
      <c r="I23" s="196">
        <v>0</v>
      </c>
      <c r="J23" s="196">
        <v>0</v>
      </c>
      <c r="K23" s="196">
        <v>0</v>
      </c>
      <c r="L23" s="196">
        <v>72266.5884697</v>
      </c>
      <c r="M23" s="196">
        <v>0</v>
      </c>
      <c r="N23" s="196">
        <v>0</v>
      </c>
      <c r="O23" s="196">
        <v>381474.05848200002</v>
      </c>
      <c r="P23" s="196">
        <v>2065441.0015336</v>
      </c>
      <c r="Q23" s="196">
        <v>0</v>
      </c>
      <c r="R23" s="196">
        <v>41382.543916499999</v>
      </c>
    </row>
    <row r="24" spans="1:18" ht="13.75" customHeight="1" thickBot="1">
      <c r="A24" s="823"/>
      <c r="B24" s="327" t="s">
        <v>277</v>
      </c>
      <c r="C24" s="196">
        <v>16604.664576200001</v>
      </c>
      <c r="D24" s="196">
        <v>83021.342113100007</v>
      </c>
      <c r="E24" s="196">
        <v>0</v>
      </c>
      <c r="F24" s="196">
        <v>0</v>
      </c>
      <c r="G24" s="196">
        <v>6049.6815276999996</v>
      </c>
      <c r="H24" s="196">
        <v>12832.369433100001</v>
      </c>
      <c r="I24" s="196">
        <v>0</v>
      </c>
      <c r="J24" s="196">
        <v>0</v>
      </c>
      <c r="K24" s="196">
        <v>2037.9465514000001</v>
      </c>
      <c r="L24" s="196">
        <v>11580.3901042</v>
      </c>
      <c r="M24" s="196">
        <v>0</v>
      </c>
      <c r="N24" s="196">
        <v>0</v>
      </c>
      <c r="O24" s="196">
        <v>24692.2926553</v>
      </c>
      <c r="P24" s="196">
        <v>107434.1016504</v>
      </c>
      <c r="Q24" s="196">
        <v>0</v>
      </c>
      <c r="R24" s="196">
        <v>0</v>
      </c>
    </row>
    <row r="25" spans="1:18" ht="14" thickBot="1">
      <c r="A25" s="823"/>
      <c r="B25" s="327" t="s">
        <v>308</v>
      </c>
      <c r="C25" s="196">
        <v>1804.8680972</v>
      </c>
      <c r="D25" s="196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1804.8680972</v>
      </c>
      <c r="P25" s="196">
        <v>0</v>
      </c>
      <c r="Q25" s="196">
        <v>0</v>
      </c>
      <c r="R25" s="196">
        <v>0</v>
      </c>
    </row>
    <row r="26" spans="1:18" ht="13.75" customHeight="1" thickBot="1">
      <c r="A26" s="823"/>
      <c r="B26" s="327" t="s">
        <v>291</v>
      </c>
      <c r="C26" s="196">
        <v>63917.5295854</v>
      </c>
      <c r="D26" s="196">
        <v>217782.6192403</v>
      </c>
      <c r="E26" s="196">
        <v>0</v>
      </c>
      <c r="F26" s="196">
        <v>453.40012469999999</v>
      </c>
      <c r="G26" s="196">
        <v>107367.13098430001</v>
      </c>
      <c r="H26" s="196">
        <v>2401431.6893072999</v>
      </c>
      <c r="I26" s="196">
        <v>0</v>
      </c>
      <c r="J26" s="196">
        <v>40147.263228399999</v>
      </c>
      <c r="K26" s="196">
        <v>0</v>
      </c>
      <c r="L26" s="196">
        <v>462.09853040000002</v>
      </c>
      <c r="M26" s="196">
        <v>0</v>
      </c>
      <c r="N26" s="196">
        <v>0</v>
      </c>
      <c r="O26" s="196">
        <v>171284.6605697</v>
      </c>
      <c r="P26" s="196">
        <v>2619676.4070779998</v>
      </c>
      <c r="Q26" s="196">
        <v>0</v>
      </c>
      <c r="R26" s="196">
        <v>40600.663353099997</v>
      </c>
    </row>
    <row r="27" spans="1:18" ht="13.75" customHeight="1" thickBot="1">
      <c r="A27" s="823"/>
      <c r="B27" s="327" t="s">
        <v>294</v>
      </c>
      <c r="C27" s="196">
        <v>41766.035374899999</v>
      </c>
      <c r="D27" s="196">
        <v>101166.547196</v>
      </c>
      <c r="E27" s="196">
        <v>0</v>
      </c>
      <c r="F27" s="196">
        <v>3413.4268275999998</v>
      </c>
      <c r="G27" s="196">
        <v>10793.3600996</v>
      </c>
      <c r="H27" s="196">
        <v>356830.83530610002</v>
      </c>
      <c r="I27" s="196">
        <v>0</v>
      </c>
      <c r="J27" s="196">
        <v>678.81493179999995</v>
      </c>
      <c r="K27" s="196">
        <v>2482.2199525999999</v>
      </c>
      <c r="L27" s="196">
        <v>14825.246038200001</v>
      </c>
      <c r="M27" s="196">
        <v>0</v>
      </c>
      <c r="N27" s="196">
        <v>0</v>
      </c>
      <c r="O27" s="196">
        <v>55041.615427099998</v>
      </c>
      <c r="P27" s="196">
        <v>472822.62854030001</v>
      </c>
      <c r="Q27" s="196">
        <v>0</v>
      </c>
      <c r="R27" s="196">
        <v>4092.2417593999999</v>
      </c>
    </row>
    <row r="28" spans="1:18" ht="13.75" customHeight="1" thickBot="1">
      <c r="A28" s="823"/>
      <c r="B28" s="327" t="s">
        <v>300</v>
      </c>
      <c r="C28" s="196">
        <v>9999.5375507999997</v>
      </c>
      <c r="D28" s="196">
        <v>19062.465490899998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9999.5375507999997</v>
      </c>
      <c r="P28" s="196">
        <v>19062.465490899998</v>
      </c>
      <c r="Q28" s="196">
        <v>0</v>
      </c>
      <c r="R28" s="196">
        <v>0</v>
      </c>
    </row>
    <row r="29" spans="1:18" ht="13.75" customHeight="1" thickBot="1">
      <c r="A29" s="823"/>
      <c r="B29" s="327" t="s">
        <v>302</v>
      </c>
      <c r="C29" s="196">
        <v>0</v>
      </c>
      <c r="D29" s="196">
        <v>2434.7970540000001</v>
      </c>
      <c r="E29" s="196">
        <v>0</v>
      </c>
      <c r="F29" s="196">
        <v>0</v>
      </c>
      <c r="G29" s="196">
        <v>0</v>
      </c>
      <c r="H29" s="196">
        <v>1211.0774922999999</v>
      </c>
      <c r="I29" s="196">
        <v>0</v>
      </c>
      <c r="J29" s="196">
        <v>2216.7845925000001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3645.8745463</v>
      </c>
      <c r="Q29" s="196">
        <v>0</v>
      </c>
      <c r="R29" s="196">
        <v>2216.7845925000001</v>
      </c>
    </row>
    <row r="30" spans="1:18" ht="13.75" customHeight="1" thickBot="1">
      <c r="A30" s="823"/>
      <c r="B30" s="327" t="s">
        <v>329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1697.3953352999999</v>
      </c>
      <c r="K30" s="196">
        <v>0</v>
      </c>
      <c r="L30" s="196">
        <v>10363.586175</v>
      </c>
      <c r="M30" s="196">
        <v>0</v>
      </c>
      <c r="N30" s="196">
        <v>0</v>
      </c>
      <c r="O30" s="196">
        <v>0</v>
      </c>
      <c r="P30" s="196">
        <v>10363.586175</v>
      </c>
      <c r="Q30" s="196">
        <v>0</v>
      </c>
      <c r="R30" s="196">
        <v>1697.3953352999999</v>
      </c>
    </row>
    <row r="31" spans="1:18" ht="14" thickBot="1">
      <c r="A31" s="823"/>
      <c r="B31" s="327" t="s">
        <v>309</v>
      </c>
      <c r="C31" s="196">
        <v>0</v>
      </c>
      <c r="D31" s="196">
        <v>0</v>
      </c>
      <c r="E31" s="196">
        <v>79370.615107499994</v>
      </c>
      <c r="F31" s="196">
        <v>0</v>
      </c>
      <c r="G31" s="196">
        <v>0</v>
      </c>
      <c r="H31" s="196">
        <v>0</v>
      </c>
      <c r="I31" s="196">
        <v>332795.05947500002</v>
      </c>
      <c r="J31" s="196">
        <v>0</v>
      </c>
      <c r="K31" s="196">
        <v>0</v>
      </c>
      <c r="L31" s="196">
        <v>0</v>
      </c>
      <c r="M31" s="196">
        <v>3541.4602504999998</v>
      </c>
      <c r="N31" s="196">
        <v>0</v>
      </c>
      <c r="O31" s="196">
        <v>0</v>
      </c>
      <c r="P31" s="196">
        <v>0</v>
      </c>
      <c r="Q31" s="196">
        <v>415707.13483300002</v>
      </c>
      <c r="R31" s="196">
        <v>0</v>
      </c>
    </row>
    <row r="32" spans="1:18" ht="14" thickBot="1">
      <c r="A32" s="823"/>
      <c r="B32" s="327" t="s">
        <v>83</v>
      </c>
      <c r="C32" s="196">
        <v>5087.8093178999998</v>
      </c>
      <c r="D32" s="196">
        <v>14229.0140926</v>
      </c>
      <c r="E32" s="196">
        <v>0</v>
      </c>
      <c r="F32" s="196">
        <v>1342.2900856000001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5087.8093178999998</v>
      </c>
      <c r="P32" s="196">
        <v>14229.0140926</v>
      </c>
      <c r="Q32" s="196">
        <v>0</v>
      </c>
      <c r="R32" s="196">
        <v>1342.2900856000001</v>
      </c>
    </row>
    <row r="33" spans="1:18" ht="14" thickBot="1">
      <c r="A33" s="823"/>
      <c r="B33" s="327" t="s">
        <v>161</v>
      </c>
      <c r="C33" s="196">
        <v>0</v>
      </c>
      <c r="D33" s="196">
        <v>0</v>
      </c>
      <c r="E33" s="196">
        <v>0</v>
      </c>
      <c r="F33" s="196">
        <v>2047.9545642</v>
      </c>
      <c r="G33" s="196">
        <v>0</v>
      </c>
      <c r="H33" s="196">
        <v>5478.0379411000004</v>
      </c>
      <c r="I33" s="196">
        <v>0</v>
      </c>
      <c r="J33" s="196">
        <v>9267.4068298000002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5478.0379411000004</v>
      </c>
      <c r="Q33" s="196">
        <v>0</v>
      </c>
      <c r="R33" s="196">
        <v>11315.361393900001</v>
      </c>
    </row>
    <row r="34" spans="1:18" ht="13.75" customHeight="1" thickBot="1">
      <c r="A34" s="821" t="s">
        <v>165</v>
      </c>
      <c r="B34" s="327" t="s">
        <v>275</v>
      </c>
      <c r="C34" s="196">
        <v>60916.436902000001</v>
      </c>
      <c r="D34" s="196">
        <v>662870.03134590003</v>
      </c>
      <c r="E34" s="196">
        <v>0</v>
      </c>
      <c r="F34" s="196">
        <v>13396.365126299999</v>
      </c>
      <c r="G34" s="196">
        <v>579.35935019999999</v>
      </c>
      <c r="H34" s="196">
        <v>47250.348883600003</v>
      </c>
      <c r="I34" s="196">
        <v>0</v>
      </c>
      <c r="J34" s="196">
        <v>1014.6474251</v>
      </c>
      <c r="K34" s="196">
        <v>2147.7085487999998</v>
      </c>
      <c r="L34" s="196">
        <v>19069.858521300001</v>
      </c>
      <c r="M34" s="196">
        <v>0</v>
      </c>
      <c r="N34" s="196">
        <v>0</v>
      </c>
      <c r="O34" s="196">
        <v>63643.504801000003</v>
      </c>
      <c r="P34" s="196">
        <v>729190.23875080002</v>
      </c>
      <c r="Q34" s="196">
        <v>0</v>
      </c>
      <c r="R34" s="196">
        <v>14411.012551399999</v>
      </c>
    </row>
    <row r="35" spans="1:18" ht="13.75" customHeight="1" thickBot="1">
      <c r="A35" s="821"/>
      <c r="B35" s="327" t="s">
        <v>277</v>
      </c>
      <c r="C35" s="196">
        <v>2574.5179521</v>
      </c>
      <c r="D35" s="196">
        <v>20204.774831899998</v>
      </c>
      <c r="E35" s="196">
        <v>0</v>
      </c>
      <c r="F35" s="196">
        <v>0</v>
      </c>
      <c r="G35" s="196">
        <v>0</v>
      </c>
      <c r="H35" s="196">
        <v>13744.1766269</v>
      </c>
      <c r="I35" s="196">
        <v>0</v>
      </c>
      <c r="J35" s="196">
        <v>0</v>
      </c>
      <c r="K35" s="196">
        <v>8514.5248984999998</v>
      </c>
      <c r="L35" s="196">
        <v>16267.083724599999</v>
      </c>
      <c r="M35" s="196">
        <v>0</v>
      </c>
      <c r="N35" s="196">
        <v>0</v>
      </c>
      <c r="O35" s="196">
        <v>11089.042850600001</v>
      </c>
      <c r="P35" s="196">
        <v>50216.035183499996</v>
      </c>
      <c r="Q35" s="196">
        <v>0</v>
      </c>
      <c r="R35" s="196">
        <v>0</v>
      </c>
    </row>
    <row r="36" spans="1:18" ht="14" thickBot="1">
      <c r="A36" s="821"/>
      <c r="B36" s="327" t="s">
        <v>308</v>
      </c>
      <c r="C36" s="196">
        <v>0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639.76452159999997</v>
      </c>
      <c r="M36" s="196">
        <v>0</v>
      </c>
      <c r="N36" s="196">
        <v>0</v>
      </c>
      <c r="O36" s="196">
        <v>0</v>
      </c>
      <c r="P36" s="196">
        <v>639.76452159999997</v>
      </c>
      <c r="Q36" s="196">
        <v>0</v>
      </c>
      <c r="R36" s="196">
        <v>0</v>
      </c>
    </row>
    <row r="37" spans="1:18" ht="13.75" customHeight="1" thickBot="1">
      <c r="A37" s="821"/>
      <c r="B37" s="327" t="s">
        <v>291</v>
      </c>
      <c r="C37" s="196">
        <v>0</v>
      </c>
      <c r="D37" s="196">
        <v>24444.755332699999</v>
      </c>
      <c r="E37" s="196">
        <v>0</v>
      </c>
      <c r="F37" s="196">
        <v>0</v>
      </c>
      <c r="G37" s="196">
        <v>2082.5599926999998</v>
      </c>
      <c r="H37" s="196">
        <v>66873.110300300003</v>
      </c>
      <c r="I37" s="196">
        <v>0</v>
      </c>
      <c r="J37" s="196">
        <v>0</v>
      </c>
      <c r="K37" s="196">
        <v>3367.7517667000002</v>
      </c>
      <c r="L37" s="196">
        <v>3847.4069967999999</v>
      </c>
      <c r="M37" s="196">
        <v>0</v>
      </c>
      <c r="N37" s="196">
        <v>0</v>
      </c>
      <c r="O37" s="196">
        <v>5450.3117593999996</v>
      </c>
      <c r="P37" s="196">
        <v>95165.272629900006</v>
      </c>
      <c r="Q37" s="196">
        <v>0</v>
      </c>
      <c r="R37" s="196">
        <v>0</v>
      </c>
    </row>
    <row r="38" spans="1:18" ht="13.75" customHeight="1" thickBot="1">
      <c r="A38" s="821"/>
      <c r="B38" s="327" t="s">
        <v>294</v>
      </c>
      <c r="C38" s="196">
        <v>4114.3818432999997</v>
      </c>
      <c r="D38" s="196">
        <v>24221.702926499998</v>
      </c>
      <c r="E38" s="196">
        <v>0</v>
      </c>
      <c r="F38" s="196">
        <v>232.32543749999999</v>
      </c>
      <c r="G38" s="196">
        <v>4512.5150522000004</v>
      </c>
      <c r="H38" s="196">
        <v>92010.142231299993</v>
      </c>
      <c r="I38" s="196">
        <v>0</v>
      </c>
      <c r="J38" s="196">
        <v>0</v>
      </c>
      <c r="K38" s="196">
        <v>6365.1875301999999</v>
      </c>
      <c r="L38" s="196">
        <v>1336.3569348000001</v>
      </c>
      <c r="M38" s="196">
        <v>0</v>
      </c>
      <c r="N38" s="196">
        <v>0</v>
      </c>
      <c r="O38" s="196">
        <v>14992.084425700001</v>
      </c>
      <c r="P38" s="196">
        <v>117568.2020926</v>
      </c>
      <c r="Q38" s="196">
        <v>0</v>
      </c>
      <c r="R38" s="196">
        <v>232.32543749999999</v>
      </c>
    </row>
    <row r="39" spans="1:18" ht="13.75" customHeight="1" thickBot="1">
      <c r="A39" s="821"/>
      <c r="B39" s="327" t="s">
        <v>300</v>
      </c>
      <c r="C39" s="196">
        <v>462.24320030000001</v>
      </c>
      <c r="D39" s="196">
        <v>17525.727744899999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462.24320030000001</v>
      </c>
      <c r="P39" s="196">
        <v>17525.727744899999</v>
      </c>
      <c r="Q39" s="196">
        <v>0</v>
      </c>
      <c r="R39" s="196">
        <v>0</v>
      </c>
    </row>
    <row r="40" spans="1:18" ht="13.75" customHeight="1" thickBot="1">
      <c r="A40" s="821"/>
      <c r="B40" s="327" t="s">
        <v>302</v>
      </c>
      <c r="C40" s="196">
        <v>0</v>
      </c>
      <c r="D40" s="196">
        <v>7818.8545866000004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7818.8545866000004</v>
      </c>
      <c r="Q40" s="196">
        <v>0</v>
      </c>
      <c r="R40" s="196">
        <v>0</v>
      </c>
    </row>
    <row r="41" spans="1:18" ht="13.75" customHeight="1" thickBot="1">
      <c r="A41" s="821"/>
      <c r="B41" s="327" t="s">
        <v>329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892.08878609999999</v>
      </c>
      <c r="M41" s="196">
        <v>0</v>
      </c>
      <c r="N41" s="196">
        <v>0</v>
      </c>
      <c r="O41" s="196">
        <v>0</v>
      </c>
      <c r="P41" s="196">
        <v>892.08878609999999</v>
      </c>
      <c r="Q41" s="196">
        <v>0</v>
      </c>
      <c r="R41" s="196">
        <v>0</v>
      </c>
    </row>
    <row r="42" spans="1:18" ht="14" thickBot="1">
      <c r="A42" s="821"/>
      <c r="B42" s="327" t="s">
        <v>309</v>
      </c>
      <c r="C42" s="196">
        <v>0</v>
      </c>
      <c r="D42" s="196">
        <v>0</v>
      </c>
      <c r="E42" s="196">
        <v>28138.419379700001</v>
      </c>
      <c r="F42" s="196">
        <v>0</v>
      </c>
      <c r="G42" s="196">
        <v>0</v>
      </c>
      <c r="H42" s="196">
        <v>0</v>
      </c>
      <c r="I42" s="196">
        <v>15044.447875600001</v>
      </c>
      <c r="J42" s="196">
        <v>0</v>
      </c>
      <c r="K42" s="196">
        <v>0</v>
      </c>
      <c r="L42" s="196">
        <v>0</v>
      </c>
      <c r="M42" s="196">
        <v>8255.7780526000006</v>
      </c>
      <c r="N42" s="196">
        <v>0</v>
      </c>
      <c r="O42" s="196">
        <v>0</v>
      </c>
      <c r="P42" s="196">
        <v>0</v>
      </c>
      <c r="Q42" s="196">
        <v>51438.645307899998</v>
      </c>
      <c r="R42" s="196">
        <v>0</v>
      </c>
    </row>
    <row r="43" spans="1:18" ht="14" thickBot="1">
      <c r="A43" s="821"/>
      <c r="B43" s="327" t="s">
        <v>83</v>
      </c>
      <c r="C43" s="196">
        <v>0</v>
      </c>
      <c r="D43" s="196">
        <v>2632.6519441999999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626.60574459999998</v>
      </c>
      <c r="L43" s="196">
        <v>0</v>
      </c>
      <c r="M43" s="196">
        <v>0</v>
      </c>
      <c r="N43" s="196">
        <v>0</v>
      </c>
      <c r="O43" s="196">
        <v>626.60574459999998</v>
      </c>
      <c r="P43" s="196">
        <v>2632.6519441999999</v>
      </c>
      <c r="Q43" s="196">
        <v>0</v>
      </c>
      <c r="R43" s="196">
        <v>0</v>
      </c>
    </row>
    <row r="44" spans="1:18" ht="14" thickBot="1">
      <c r="A44" s="821"/>
      <c r="B44" s="327" t="s">
        <v>161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</row>
    <row r="45" spans="1:18" ht="13.75" customHeight="1" thickBot="1">
      <c r="A45" s="823" t="s">
        <v>166</v>
      </c>
      <c r="B45" s="327" t="s">
        <v>275</v>
      </c>
      <c r="C45" s="196">
        <v>257967.79602040001</v>
      </c>
      <c r="D45" s="196">
        <v>1682606.9918782001</v>
      </c>
      <c r="E45" s="196">
        <v>0</v>
      </c>
      <c r="F45" s="196">
        <v>19896.6676463</v>
      </c>
      <c r="G45" s="196">
        <v>6910.3311733999999</v>
      </c>
      <c r="H45" s="196">
        <v>26288.203925099999</v>
      </c>
      <c r="I45" s="196">
        <v>0</v>
      </c>
      <c r="J45" s="196">
        <v>0</v>
      </c>
      <c r="K45" s="196">
        <v>9434.3937996000004</v>
      </c>
      <c r="L45" s="196">
        <v>25121.079947900002</v>
      </c>
      <c r="M45" s="196">
        <v>0</v>
      </c>
      <c r="N45" s="196">
        <v>0</v>
      </c>
      <c r="O45" s="196">
        <v>274312.52099340002</v>
      </c>
      <c r="P45" s="196">
        <v>1734016.2757512999</v>
      </c>
      <c r="Q45" s="196">
        <v>0</v>
      </c>
      <c r="R45" s="196">
        <v>19896.6676463</v>
      </c>
    </row>
    <row r="46" spans="1:18" ht="13.75" customHeight="1" thickBot="1">
      <c r="A46" s="823"/>
      <c r="B46" s="327" t="s">
        <v>277</v>
      </c>
      <c r="C46" s="196">
        <v>686.71012199999996</v>
      </c>
      <c r="D46" s="196">
        <v>7200.2869289</v>
      </c>
      <c r="E46" s="196">
        <v>0</v>
      </c>
      <c r="F46" s="196">
        <v>0</v>
      </c>
      <c r="G46" s="196">
        <v>0</v>
      </c>
      <c r="H46" s="196">
        <v>7116.2876999999999</v>
      </c>
      <c r="I46" s="196">
        <v>0</v>
      </c>
      <c r="J46" s="196">
        <v>0</v>
      </c>
      <c r="K46" s="196">
        <v>803.32893869999998</v>
      </c>
      <c r="L46" s="196">
        <v>9772.6661980000008</v>
      </c>
      <c r="M46" s="196">
        <v>0</v>
      </c>
      <c r="N46" s="196">
        <v>0</v>
      </c>
      <c r="O46" s="196">
        <v>1490.0390606000001</v>
      </c>
      <c r="P46" s="196">
        <v>24089.2408268</v>
      </c>
      <c r="Q46" s="196">
        <v>0</v>
      </c>
      <c r="R46" s="196">
        <v>0</v>
      </c>
    </row>
    <row r="47" spans="1:18" ht="14" thickBot="1">
      <c r="A47" s="823"/>
      <c r="B47" s="327" t="s">
        <v>308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</row>
    <row r="48" spans="1:18" ht="13.75" customHeight="1" thickBot="1">
      <c r="A48" s="823"/>
      <c r="B48" s="327" t="s">
        <v>291</v>
      </c>
      <c r="C48" s="196">
        <v>18679.3987184</v>
      </c>
      <c r="D48" s="196">
        <v>121775.50631139999</v>
      </c>
      <c r="E48" s="196">
        <v>0</v>
      </c>
      <c r="F48" s="196">
        <v>0</v>
      </c>
      <c r="G48" s="196">
        <v>8009.9662934999997</v>
      </c>
      <c r="H48" s="196">
        <v>63631.598738100001</v>
      </c>
      <c r="I48" s="196">
        <v>0</v>
      </c>
      <c r="J48" s="196">
        <v>0</v>
      </c>
      <c r="K48" s="196">
        <v>3178.0925895999999</v>
      </c>
      <c r="L48" s="196">
        <v>16787.275274399999</v>
      </c>
      <c r="M48" s="196">
        <v>0</v>
      </c>
      <c r="N48" s="196">
        <v>2127.3081754</v>
      </c>
      <c r="O48" s="196">
        <v>29867.457601499998</v>
      </c>
      <c r="P48" s="196">
        <v>202194.3803238</v>
      </c>
      <c r="Q48" s="196">
        <v>0</v>
      </c>
      <c r="R48" s="196">
        <v>2127.3081754</v>
      </c>
    </row>
    <row r="49" spans="1:18" ht="13.75" customHeight="1" thickBot="1">
      <c r="A49" s="823"/>
      <c r="B49" s="327" t="s">
        <v>294</v>
      </c>
      <c r="C49" s="196">
        <v>43140.3610902</v>
      </c>
      <c r="D49" s="196">
        <v>117393.5153538</v>
      </c>
      <c r="E49" s="196">
        <v>0</v>
      </c>
      <c r="F49" s="196">
        <v>0</v>
      </c>
      <c r="G49" s="196">
        <v>7248.3080571999999</v>
      </c>
      <c r="H49" s="196">
        <v>119487.3681158</v>
      </c>
      <c r="I49" s="196">
        <v>0</v>
      </c>
      <c r="J49" s="196">
        <v>0</v>
      </c>
      <c r="K49" s="196">
        <v>14951.859177599999</v>
      </c>
      <c r="L49" s="196">
        <v>52078.474379400002</v>
      </c>
      <c r="M49" s="196">
        <v>0</v>
      </c>
      <c r="N49" s="196">
        <v>6744.1459193999999</v>
      </c>
      <c r="O49" s="196">
        <v>65340.528324999999</v>
      </c>
      <c r="P49" s="196">
        <v>288959.35784900002</v>
      </c>
      <c r="Q49" s="196">
        <v>0</v>
      </c>
      <c r="R49" s="196">
        <v>6744.1459193999999</v>
      </c>
    </row>
    <row r="50" spans="1:18" ht="13.75" customHeight="1" thickBot="1">
      <c r="A50" s="823"/>
      <c r="B50" s="327" t="s">
        <v>300</v>
      </c>
      <c r="C50" s="196">
        <v>2746.740644</v>
      </c>
      <c r="D50" s="196">
        <v>52588.823503799998</v>
      </c>
      <c r="E50" s="196">
        <v>0</v>
      </c>
      <c r="F50" s="196">
        <v>389.98649330000001</v>
      </c>
      <c r="G50" s="196">
        <v>904.04435049999995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3650.7849944999998</v>
      </c>
      <c r="P50" s="196">
        <v>52588.823503799998</v>
      </c>
      <c r="Q50" s="196">
        <v>0</v>
      </c>
      <c r="R50" s="196">
        <v>389.98649330000001</v>
      </c>
    </row>
    <row r="51" spans="1:18" ht="13.75" customHeight="1" thickBot="1">
      <c r="A51" s="823"/>
      <c r="B51" s="327" t="s">
        <v>302</v>
      </c>
      <c r="C51" s="196">
        <v>0</v>
      </c>
      <c r="D51" s="196">
        <v>17716.402827400001</v>
      </c>
      <c r="E51" s="196">
        <v>0</v>
      </c>
      <c r="F51" s="196">
        <v>577.8519245</v>
      </c>
      <c r="G51" s="196">
        <v>0</v>
      </c>
      <c r="H51" s="196">
        <v>0</v>
      </c>
      <c r="I51" s="196">
        <v>0</v>
      </c>
      <c r="J51" s="196">
        <v>0</v>
      </c>
      <c r="K51" s="196">
        <v>806.24050299999999</v>
      </c>
      <c r="L51" s="196">
        <v>2194.4698659999999</v>
      </c>
      <c r="M51" s="196">
        <v>0</v>
      </c>
      <c r="N51" s="196">
        <v>0</v>
      </c>
      <c r="O51" s="196">
        <v>806.24050299999999</v>
      </c>
      <c r="P51" s="196">
        <v>19910.872693500001</v>
      </c>
      <c r="Q51" s="196">
        <v>0</v>
      </c>
      <c r="R51" s="196">
        <v>577.8519245</v>
      </c>
    </row>
    <row r="52" spans="1:18" ht="13.75" customHeight="1" thickBot="1">
      <c r="A52" s="823"/>
      <c r="B52" s="327" t="s">
        <v>329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3691.8953848000001</v>
      </c>
      <c r="M52" s="196">
        <v>0</v>
      </c>
      <c r="N52" s="196">
        <v>0</v>
      </c>
      <c r="O52" s="196">
        <v>0</v>
      </c>
      <c r="P52" s="196">
        <v>3691.8953848000001</v>
      </c>
      <c r="Q52" s="196">
        <v>0</v>
      </c>
      <c r="R52" s="196">
        <v>0</v>
      </c>
    </row>
    <row r="53" spans="1:18" ht="14" thickBot="1">
      <c r="A53" s="823"/>
      <c r="B53" s="327" t="s">
        <v>309</v>
      </c>
      <c r="C53" s="196">
        <v>0</v>
      </c>
      <c r="D53" s="196">
        <v>0</v>
      </c>
      <c r="E53" s="196">
        <v>38000.544364300004</v>
      </c>
      <c r="F53" s="196">
        <v>0</v>
      </c>
      <c r="G53" s="196">
        <v>0</v>
      </c>
      <c r="H53" s="196">
        <v>0</v>
      </c>
      <c r="I53" s="196">
        <v>14449.038949399999</v>
      </c>
      <c r="J53" s="196">
        <v>0</v>
      </c>
      <c r="K53" s="196">
        <v>0</v>
      </c>
      <c r="L53" s="196">
        <v>0</v>
      </c>
      <c r="M53" s="196">
        <v>24756.490166700001</v>
      </c>
      <c r="N53" s="196">
        <v>0</v>
      </c>
      <c r="O53" s="196">
        <v>0</v>
      </c>
      <c r="P53" s="196">
        <v>0</v>
      </c>
      <c r="Q53" s="196">
        <v>77206.073480499996</v>
      </c>
      <c r="R53" s="196">
        <v>0</v>
      </c>
    </row>
    <row r="54" spans="1:18" ht="14" thickBot="1">
      <c r="A54" s="823"/>
      <c r="B54" s="327" t="s">
        <v>83</v>
      </c>
      <c r="C54" s="196">
        <v>1589.6538598</v>
      </c>
      <c r="D54" s="196">
        <v>0</v>
      </c>
      <c r="E54" s="196">
        <v>0</v>
      </c>
      <c r="F54" s="196">
        <v>0</v>
      </c>
      <c r="G54" s="196">
        <v>0</v>
      </c>
      <c r="H54" s="196">
        <v>1352.8439877999999</v>
      </c>
      <c r="I54" s="196">
        <v>0</v>
      </c>
      <c r="J54" s="196">
        <v>0</v>
      </c>
      <c r="K54" s="196">
        <v>0</v>
      </c>
      <c r="L54" s="196">
        <v>3277.6935988</v>
      </c>
      <c r="M54" s="196">
        <v>0</v>
      </c>
      <c r="N54" s="196">
        <v>0</v>
      </c>
      <c r="O54" s="196">
        <v>1589.6538598</v>
      </c>
      <c r="P54" s="196">
        <v>4630.5375866000004</v>
      </c>
      <c r="Q54" s="196">
        <v>0</v>
      </c>
      <c r="R54" s="196">
        <v>0</v>
      </c>
    </row>
    <row r="55" spans="1:18" ht="14" thickBot="1">
      <c r="A55" s="823"/>
      <c r="B55" s="327" t="s">
        <v>161</v>
      </c>
      <c r="C55" s="196">
        <v>0</v>
      </c>
      <c r="D55" s="196">
        <v>7978.8863749000002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7978.8863749000002</v>
      </c>
      <c r="Q55" s="196">
        <v>0</v>
      </c>
      <c r="R55" s="196">
        <v>0</v>
      </c>
    </row>
    <row r="56" spans="1:18" ht="13.75" customHeight="1" thickBot="1">
      <c r="A56" s="821" t="s">
        <v>167</v>
      </c>
      <c r="B56" s="327" t="s">
        <v>275</v>
      </c>
      <c r="C56" s="196">
        <v>463496.90914130001</v>
      </c>
      <c r="D56" s="196">
        <v>3384237.4968057</v>
      </c>
      <c r="E56" s="196">
        <v>0</v>
      </c>
      <c r="F56" s="196">
        <v>55119.690088700001</v>
      </c>
      <c r="G56" s="196">
        <v>23705.6322444</v>
      </c>
      <c r="H56" s="196">
        <v>104101.9883027</v>
      </c>
      <c r="I56" s="196">
        <v>0</v>
      </c>
      <c r="J56" s="196">
        <v>0</v>
      </c>
      <c r="K56" s="196">
        <v>3637.6473111999999</v>
      </c>
      <c r="L56" s="196">
        <v>27889.246308400001</v>
      </c>
      <c r="M56" s="196">
        <v>0</v>
      </c>
      <c r="N56" s="196">
        <v>1091.5401546000001</v>
      </c>
      <c r="O56" s="196">
        <v>490840.18869689998</v>
      </c>
      <c r="P56" s="196">
        <v>3516228.7314168001</v>
      </c>
      <c r="Q56" s="196">
        <v>0</v>
      </c>
      <c r="R56" s="196">
        <v>56211.230243400001</v>
      </c>
    </row>
    <row r="57" spans="1:18" ht="13.75" customHeight="1" thickBot="1">
      <c r="A57" s="821"/>
      <c r="B57" s="327" t="s">
        <v>277</v>
      </c>
      <c r="C57" s="196">
        <v>24952.909585599999</v>
      </c>
      <c r="D57" s="196">
        <v>101525.46615769999</v>
      </c>
      <c r="E57" s="196">
        <v>0</v>
      </c>
      <c r="F57" s="196">
        <v>0</v>
      </c>
      <c r="G57" s="196">
        <v>15218.351166300001</v>
      </c>
      <c r="H57" s="196">
        <v>129319.2508356</v>
      </c>
      <c r="I57" s="196">
        <v>0</v>
      </c>
      <c r="J57" s="196">
        <v>0</v>
      </c>
      <c r="K57" s="196">
        <v>25748.3506977</v>
      </c>
      <c r="L57" s="196">
        <v>26669.944692500001</v>
      </c>
      <c r="M57" s="196">
        <v>0</v>
      </c>
      <c r="N57" s="196">
        <v>0</v>
      </c>
      <c r="O57" s="196">
        <v>65919.611449599994</v>
      </c>
      <c r="P57" s="196">
        <v>257514.66168580001</v>
      </c>
      <c r="Q57" s="196">
        <v>0</v>
      </c>
      <c r="R57" s="196">
        <v>0</v>
      </c>
    </row>
    <row r="58" spans="1:18" ht="14" thickBot="1">
      <c r="A58" s="821"/>
      <c r="B58" s="327" t="s">
        <v>308</v>
      </c>
      <c r="C58" s="196">
        <v>20980.764579300001</v>
      </c>
      <c r="D58" s="196">
        <v>3395.8795476</v>
      </c>
      <c r="E58" s="196">
        <v>0</v>
      </c>
      <c r="F58" s="196">
        <v>1009.5126944</v>
      </c>
      <c r="G58" s="196">
        <v>0</v>
      </c>
      <c r="H58" s="196">
        <v>10914.6287834</v>
      </c>
      <c r="I58" s="196">
        <v>0</v>
      </c>
      <c r="J58" s="196">
        <v>0</v>
      </c>
      <c r="K58" s="196">
        <v>0</v>
      </c>
      <c r="L58" s="196">
        <v>2290.5516530999998</v>
      </c>
      <c r="M58" s="196">
        <v>0</v>
      </c>
      <c r="N58" s="196">
        <v>0</v>
      </c>
      <c r="O58" s="196">
        <v>20980.764579300001</v>
      </c>
      <c r="P58" s="196">
        <v>16601.0599841</v>
      </c>
      <c r="Q58" s="196">
        <v>0</v>
      </c>
      <c r="R58" s="196">
        <v>1009.5126944</v>
      </c>
    </row>
    <row r="59" spans="1:18" ht="13.75" customHeight="1" thickBot="1">
      <c r="A59" s="821"/>
      <c r="B59" s="327" t="s">
        <v>291</v>
      </c>
      <c r="C59" s="196">
        <v>46130.917483999998</v>
      </c>
      <c r="D59" s="196">
        <v>370189.51105440001</v>
      </c>
      <c r="E59" s="196">
        <v>0</v>
      </c>
      <c r="F59" s="196">
        <v>832.39686240000003</v>
      </c>
      <c r="G59" s="196">
        <v>273442.86327560002</v>
      </c>
      <c r="H59" s="196">
        <v>2756424.1367640998</v>
      </c>
      <c r="I59" s="196">
        <v>0</v>
      </c>
      <c r="J59" s="196">
        <v>41805.171482899997</v>
      </c>
      <c r="K59" s="196">
        <v>58335.372012899999</v>
      </c>
      <c r="L59" s="196">
        <v>350378.3288355</v>
      </c>
      <c r="M59" s="196">
        <v>0</v>
      </c>
      <c r="N59" s="196">
        <v>1999.3386539000001</v>
      </c>
      <c r="O59" s="196">
        <v>377909.15277250001</v>
      </c>
      <c r="P59" s="196">
        <v>3476991.9766540001</v>
      </c>
      <c r="Q59" s="196">
        <v>0</v>
      </c>
      <c r="R59" s="196">
        <v>44636.9069992</v>
      </c>
    </row>
    <row r="60" spans="1:18" ht="13.75" customHeight="1" thickBot="1">
      <c r="A60" s="821"/>
      <c r="B60" s="327" t="s">
        <v>294</v>
      </c>
      <c r="C60" s="196">
        <v>136754.7985869</v>
      </c>
      <c r="D60" s="196">
        <v>342969.58883830003</v>
      </c>
      <c r="E60" s="196">
        <v>0</v>
      </c>
      <c r="F60" s="196">
        <v>472.20893769999998</v>
      </c>
      <c r="G60" s="196">
        <v>93362.482143500005</v>
      </c>
      <c r="H60" s="196">
        <v>1096447.8871114999</v>
      </c>
      <c r="I60" s="196">
        <v>0</v>
      </c>
      <c r="J60" s="196">
        <v>913.53433489999998</v>
      </c>
      <c r="K60" s="196">
        <v>43141.292744600003</v>
      </c>
      <c r="L60" s="196">
        <v>193967.4758359</v>
      </c>
      <c r="M60" s="196">
        <v>0</v>
      </c>
      <c r="N60" s="196">
        <v>9617.0729694000001</v>
      </c>
      <c r="O60" s="196">
        <v>273258.57347499998</v>
      </c>
      <c r="P60" s="196">
        <v>1633384.9517856999</v>
      </c>
      <c r="Q60" s="196">
        <v>0</v>
      </c>
      <c r="R60" s="196">
        <v>11002.816242000001</v>
      </c>
    </row>
    <row r="61" spans="1:18" ht="13.75" customHeight="1" thickBot="1">
      <c r="A61" s="821"/>
      <c r="B61" s="327" t="s">
        <v>300</v>
      </c>
      <c r="C61" s="196">
        <v>4618.8703925</v>
      </c>
      <c r="D61" s="196">
        <v>11225.2701251</v>
      </c>
      <c r="E61" s="196">
        <v>0</v>
      </c>
      <c r="F61" s="196">
        <v>0</v>
      </c>
      <c r="G61" s="196">
        <v>3101.3127696000001</v>
      </c>
      <c r="H61" s="196">
        <v>1922.6037875</v>
      </c>
      <c r="I61" s="196">
        <v>0</v>
      </c>
      <c r="J61" s="196">
        <v>0</v>
      </c>
      <c r="K61" s="196">
        <v>0</v>
      </c>
      <c r="L61" s="196">
        <v>5422.7144826000003</v>
      </c>
      <c r="M61" s="196">
        <v>0</v>
      </c>
      <c r="N61" s="196">
        <v>0</v>
      </c>
      <c r="O61" s="196">
        <v>7720.1831621000001</v>
      </c>
      <c r="P61" s="196">
        <v>18570.5883952</v>
      </c>
      <c r="Q61" s="196">
        <v>0</v>
      </c>
      <c r="R61" s="196">
        <v>0</v>
      </c>
    </row>
    <row r="62" spans="1:18" ht="13.75" customHeight="1" thickBot="1">
      <c r="A62" s="821"/>
      <c r="B62" s="327" t="s">
        <v>302</v>
      </c>
      <c r="C62" s="196">
        <v>665.91749000000004</v>
      </c>
      <c r="D62" s="196">
        <v>1034.7864158</v>
      </c>
      <c r="E62" s="196">
        <v>0</v>
      </c>
      <c r="F62" s="196">
        <v>0</v>
      </c>
      <c r="G62" s="196">
        <v>0</v>
      </c>
      <c r="H62" s="196">
        <v>1571.9636301999999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665.91749000000004</v>
      </c>
      <c r="P62" s="196">
        <v>2606.7500460000001</v>
      </c>
      <c r="Q62" s="196">
        <v>0</v>
      </c>
      <c r="R62" s="196">
        <v>0</v>
      </c>
    </row>
    <row r="63" spans="1:18" ht="13.75" customHeight="1" thickBot="1">
      <c r="A63" s="821"/>
      <c r="B63" s="327" t="s">
        <v>329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6608.2447167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6608.2447167</v>
      </c>
      <c r="Q63" s="196">
        <v>0</v>
      </c>
      <c r="R63" s="196">
        <v>0</v>
      </c>
    </row>
    <row r="64" spans="1:18" ht="14" thickBot="1">
      <c r="A64" s="821"/>
      <c r="B64" s="327" t="s">
        <v>309</v>
      </c>
      <c r="C64" s="196">
        <v>0</v>
      </c>
      <c r="D64" s="196">
        <v>0</v>
      </c>
      <c r="E64" s="196">
        <v>56870.147991700003</v>
      </c>
      <c r="F64" s="196">
        <v>0</v>
      </c>
      <c r="G64" s="196">
        <v>0</v>
      </c>
      <c r="H64" s="196">
        <v>0</v>
      </c>
      <c r="I64" s="196">
        <v>336940.19363769999</v>
      </c>
      <c r="J64" s="196">
        <v>0</v>
      </c>
      <c r="K64" s="196">
        <v>0</v>
      </c>
      <c r="L64" s="196">
        <v>0</v>
      </c>
      <c r="M64" s="196">
        <v>40092.240189299999</v>
      </c>
      <c r="N64" s="196">
        <v>0</v>
      </c>
      <c r="O64" s="196">
        <v>0</v>
      </c>
      <c r="P64" s="196">
        <v>0</v>
      </c>
      <c r="Q64" s="196">
        <v>433902.58181870001</v>
      </c>
      <c r="R64" s="196">
        <v>0</v>
      </c>
    </row>
    <row r="65" spans="1:18" ht="14" thickBot="1">
      <c r="A65" s="821"/>
      <c r="B65" s="327" t="s">
        <v>83</v>
      </c>
      <c r="C65" s="196">
        <v>30138.413205600002</v>
      </c>
      <c r="D65" s="196">
        <v>15032.306379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30138.413205600002</v>
      </c>
      <c r="P65" s="196">
        <v>15032.306379</v>
      </c>
      <c r="Q65" s="196">
        <v>0</v>
      </c>
      <c r="R65" s="196">
        <v>0</v>
      </c>
    </row>
    <row r="66" spans="1:18" ht="14" thickBot="1">
      <c r="A66" s="821"/>
      <c r="B66" s="327" t="s">
        <v>161</v>
      </c>
      <c r="C66" s="196">
        <v>3302.4300751000001</v>
      </c>
      <c r="D66" s="196">
        <v>4249.5337740000004</v>
      </c>
      <c r="E66" s="196">
        <v>0</v>
      </c>
      <c r="F66" s="196">
        <v>6357.0150647</v>
      </c>
      <c r="G66" s="196">
        <v>0</v>
      </c>
      <c r="H66" s="196">
        <v>29661.044710999999</v>
      </c>
      <c r="I66" s="196">
        <v>0</v>
      </c>
      <c r="J66" s="196">
        <v>7514.3001344000004</v>
      </c>
      <c r="K66" s="196">
        <v>3603.3599785000001</v>
      </c>
      <c r="L66" s="196">
        <v>0</v>
      </c>
      <c r="M66" s="196">
        <v>0</v>
      </c>
      <c r="N66" s="196">
        <v>0</v>
      </c>
      <c r="O66" s="196">
        <v>6905.7900535999997</v>
      </c>
      <c r="P66" s="196">
        <v>33910.578484999998</v>
      </c>
      <c r="Q66" s="196">
        <v>0</v>
      </c>
      <c r="R66" s="196">
        <v>13871.315199000001</v>
      </c>
    </row>
    <row r="67" spans="1:18" ht="13.75" customHeight="1" thickBot="1">
      <c r="A67" s="823" t="s">
        <v>168</v>
      </c>
      <c r="B67" s="327" t="s">
        <v>275</v>
      </c>
      <c r="C67" s="196">
        <v>182280.95647539999</v>
      </c>
      <c r="D67" s="196">
        <v>1288352.0888998001</v>
      </c>
      <c r="E67" s="196">
        <v>0</v>
      </c>
      <c r="F67" s="196">
        <v>15819.1798328</v>
      </c>
      <c r="G67" s="196">
        <v>0</v>
      </c>
      <c r="H67" s="196">
        <v>7730.6776579999996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182280.95647539999</v>
      </c>
      <c r="P67" s="196">
        <v>1296082.7665579</v>
      </c>
      <c r="Q67" s="196">
        <v>0</v>
      </c>
      <c r="R67" s="196">
        <v>15819.1798328</v>
      </c>
    </row>
    <row r="68" spans="1:18" ht="13.75" customHeight="1" thickBot="1">
      <c r="A68" s="823"/>
      <c r="B68" s="327" t="s">
        <v>277</v>
      </c>
      <c r="C68" s="196">
        <v>2407.7370486999998</v>
      </c>
      <c r="D68" s="196">
        <v>34114.7505103</v>
      </c>
      <c r="E68" s="196">
        <v>0</v>
      </c>
      <c r="F68" s="196">
        <v>0</v>
      </c>
      <c r="G68" s="196">
        <v>21724.394890600001</v>
      </c>
      <c r="H68" s="196">
        <v>115439.381515</v>
      </c>
      <c r="I68" s="196">
        <v>0</v>
      </c>
      <c r="J68" s="196">
        <v>0</v>
      </c>
      <c r="K68" s="196">
        <v>6707.9844003999997</v>
      </c>
      <c r="L68" s="196">
        <v>28497.412378500001</v>
      </c>
      <c r="M68" s="196">
        <v>0</v>
      </c>
      <c r="N68" s="196">
        <v>0</v>
      </c>
      <c r="O68" s="196">
        <v>30840.116339699998</v>
      </c>
      <c r="P68" s="196">
        <v>178051.54440380001</v>
      </c>
      <c r="Q68" s="196">
        <v>0</v>
      </c>
      <c r="R68" s="196">
        <v>0</v>
      </c>
    </row>
    <row r="69" spans="1:18" ht="14" thickBot="1">
      <c r="A69" s="823"/>
      <c r="B69" s="327" t="s">
        <v>308</v>
      </c>
      <c r="C69" s="196">
        <v>785.31715340000005</v>
      </c>
      <c r="D69" s="196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785.31715340000005</v>
      </c>
      <c r="P69" s="196">
        <v>0</v>
      </c>
      <c r="Q69" s="196">
        <v>0</v>
      </c>
      <c r="R69" s="196">
        <v>0</v>
      </c>
    </row>
    <row r="70" spans="1:18" ht="13.75" customHeight="1" thickBot="1">
      <c r="A70" s="823"/>
      <c r="B70" s="327" t="s">
        <v>291</v>
      </c>
      <c r="C70" s="196">
        <v>4334.7490453999999</v>
      </c>
      <c r="D70" s="196">
        <v>25675.393437999999</v>
      </c>
      <c r="E70" s="196">
        <v>0</v>
      </c>
      <c r="F70" s="196">
        <v>621.94404780000002</v>
      </c>
      <c r="G70" s="196">
        <v>73135.078095000004</v>
      </c>
      <c r="H70" s="196">
        <v>679895.81283559999</v>
      </c>
      <c r="I70" s="196">
        <v>0</v>
      </c>
      <c r="J70" s="196">
        <v>2634.8296378999999</v>
      </c>
      <c r="K70" s="196">
        <v>7770.1814125000001</v>
      </c>
      <c r="L70" s="196">
        <v>36442.417248099999</v>
      </c>
      <c r="M70" s="196">
        <v>0</v>
      </c>
      <c r="N70" s="196">
        <v>0</v>
      </c>
      <c r="O70" s="196">
        <v>85240.008552800005</v>
      </c>
      <c r="P70" s="196">
        <v>742013.62352170004</v>
      </c>
      <c r="Q70" s="196">
        <v>0</v>
      </c>
      <c r="R70" s="196">
        <v>3256.7736857</v>
      </c>
    </row>
    <row r="71" spans="1:18" ht="13.75" customHeight="1" thickBot="1">
      <c r="A71" s="823"/>
      <c r="B71" s="327" t="s">
        <v>294</v>
      </c>
      <c r="C71" s="196">
        <v>51547.856451799998</v>
      </c>
      <c r="D71" s="196">
        <v>60803.035643199997</v>
      </c>
      <c r="E71" s="196">
        <v>0</v>
      </c>
      <c r="F71" s="196">
        <v>0</v>
      </c>
      <c r="G71" s="196">
        <v>137379.4641365</v>
      </c>
      <c r="H71" s="196">
        <v>688556.50166169996</v>
      </c>
      <c r="I71" s="196">
        <v>0</v>
      </c>
      <c r="J71" s="196">
        <v>3674.6883895999999</v>
      </c>
      <c r="K71" s="196">
        <v>28658.348043900001</v>
      </c>
      <c r="L71" s="196">
        <v>6648.7656291000003</v>
      </c>
      <c r="M71" s="196">
        <v>0</v>
      </c>
      <c r="N71" s="196">
        <v>708.41065849999995</v>
      </c>
      <c r="O71" s="196">
        <v>217585.66863219999</v>
      </c>
      <c r="P71" s="196">
        <v>756008.30293400004</v>
      </c>
      <c r="Q71" s="196">
        <v>0</v>
      </c>
      <c r="R71" s="196">
        <v>4383.0990480999999</v>
      </c>
    </row>
    <row r="72" spans="1:18" ht="13.75" customHeight="1" thickBot="1">
      <c r="A72" s="823"/>
      <c r="B72" s="327" t="s">
        <v>300</v>
      </c>
      <c r="C72" s="196">
        <v>0</v>
      </c>
      <c r="D72" s="196">
        <v>592.20726379999996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676.34676779999995</v>
      </c>
      <c r="L72" s="196">
        <v>0</v>
      </c>
      <c r="M72" s="196">
        <v>0</v>
      </c>
      <c r="N72" s="196">
        <v>0</v>
      </c>
      <c r="O72" s="196">
        <v>676.34676779999995</v>
      </c>
      <c r="P72" s="196">
        <v>592.20726379999996</v>
      </c>
      <c r="Q72" s="196">
        <v>0</v>
      </c>
      <c r="R72" s="196">
        <v>0</v>
      </c>
    </row>
    <row r="73" spans="1:18" ht="13.75" customHeight="1" thickBot="1">
      <c r="A73" s="823"/>
      <c r="B73" s="327" t="s">
        <v>302</v>
      </c>
      <c r="C73" s="196">
        <v>803.54368139999997</v>
      </c>
      <c r="D73" s="196">
        <v>0</v>
      </c>
      <c r="E73" s="196">
        <v>0</v>
      </c>
      <c r="F73" s="196">
        <v>0</v>
      </c>
      <c r="G73" s="196">
        <v>0</v>
      </c>
      <c r="H73" s="196">
        <v>1248.22118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803.54368139999997</v>
      </c>
      <c r="P73" s="196">
        <v>1248.22118</v>
      </c>
      <c r="Q73" s="196">
        <v>0</v>
      </c>
      <c r="R73" s="196">
        <v>0</v>
      </c>
    </row>
    <row r="74" spans="1:18" ht="13.75" customHeight="1" thickBot="1">
      <c r="A74" s="823"/>
      <c r="B74" s="327" t="s">
        <v>329</v>
      </c>
      <c r="C74" s="196">
        <v>0</v>
      </c>
      <c r="D74" s="196">
        <v>7842.9548803999996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7842.9548803999996</v>
      </c>
      <c r="Q74" s="196">
        <v>0</v>
      </c>
      <c r="R74" s="196">
        <v>0</v>
      </c>
    </row>
    <row r="75" spans="1:18" ht="14" thickBot="1">
      <c r="A75" s="823"/>
      <c r="B75" s="327" t="s">
        <v>309</v>
      </c>
      <c r="C75" s="196">
        <v>0</v>
      </c>
      <c r="D75" s="196">
        <v>0</v>
      </c>
      <c r="E75" s="196">
        <v>81240.401390400002</v>
      </c>
      <c r="F75" s="196">
        <v>0</v>
      </c>
      <c r="G75" s="196">
        <v>0</v>
      </c>
      <c r="H75" s="196">
        <v>0</v>
      </c>
      <c r="I75" s="196">
        <v>76043.195911899995</v>
      </c>
      <c r="J75" s="196">
        <v>0</v>
      </c>
      <c r="K75" s="196">
        <v>0</v>
      </c>
      <c r="L75" s="196">
        <v>0</v>
      </c>
      <c r="M75" s="196">
        <v>23769.9816789</v>
      </c>
      <c r="N75" s="196">
        <v>0</v>
      </c>
      <c r="O75" s="196">
        <v>0</v>
      </c>
      <c r="P75" s="196">
        <v>0</v>
      </c>
      <c r="Q75" s="196">
        <v>181053.5789813</v>
      </c>
      <c r="R75" s="196">
        <v>0</v>
      </c>
    </row>
    <row r="76" spans="1:18" ht="14" thickBot="1">
      <c r="A76" s="823"/>
      <c r="B76" s="327" t="s">
        <v>83</v>
      </c>
      <c r="C76" s="196">
        <v>1608.7787627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15214.373097</v>
      </c>
      <c r="L76" s="196">
        <v>0</v>
      </c>
      <c r="M76" s="196">
        <v>0</v>
      </c>
      <c r="N76" s="196">
        <v>0</v>
      </c>
      <c r="O76" s="196">
        <v>16823.151859699999</v>
      </c>
      <c r="P76" s="196">
        <v>0</v>
      </c>
      <c r="Q76" s="196">
        <v>0</v>
      </c>
      <c r="R76" s="196">
        <v>0</v>
      </c>
    </row>
    <row r="77" spans="1:18" ht="14" thickBot="1">
      <c r="A77" s="823"/>
      <c r="B77" s="327" t="s">
        <v>161</v>
      </c>
      <c r="C77" s="196">
        <v>0</v>
      </c>
      <c r="D77" s="196">
        <v>0</v>
      </c>
      <c r="E77" s="196">
        <v>0</v>
      </c>
      <c r="F77" s="196">
        <v>644.66104359999997</v>
      </c>
      <c r="G77" s="196">
        <v>0</v>
      </c>
      <c r="H77" s="196">
        <v>1630.3180249</v>
      </c>
      <c r="I77" s="196">
        <v>0</v>
      </c>
      <c r="J77" s="196">
        <v>1957.3495919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1630.3180249</v>
      </c>
      <c r="Q77" s="196">
        <v>0</v>
      </c>
      <c r="R77" s="196">
        <v>2602.0106354999998</v>
      </c>
    </row>
    <row r="78" spans="1:18" ht="13.75" customHeight="1" thickBot="1">
      <c r="A78" s="821" t="s">
        <v>169</v>
      </c>
      <c r="B78" s="327" t="s">
        <v>275</v>
      </c>
      <c r="C78" s="196">
        <v>3095864.1953481999</v>
      </c>
      <c r="D78" s="196">
        <v>8535614.5180264004</v>
      </c>
      <c r="E78" s="196">
        <v>0</v>
      </c>
      <c r="F78" s="196">
        <v>346107.73513019999</v>
      </c>
      <c r="G78" s="196">
        <v>4153.2569780000003</v>
      </c>
      <c r="H78" s="196">
        <v>17021.413839699999</v>
      </c>
      <c r="I78" s="196">
        <v>0</v>
      </c>
      <c r="J78" s="196">
        <v>0</v>
      </c>
      <c r="K78" s="196">
        <v>19401.366960399999</v>
      </c>
      <c r="L78" s="196">
        <v>48962.7504319</v>
      </c>
      <c r="M78" s="196">
        <v>0</v>
      </c>
      <c r="N78" s="196">
        <v>0</v>
      </c>
      <c r="O78" s="196">
        <v>3119418.8192866002</v>
      </c>
      <c r="P78" s="196">
        <v>8601598.6822980996</v>
      </c>
      <c r="Q78" s="196">
        <v>0</v>
      </c>
      <c r="R78" s="196">
        <v>346107.73513019999</v>
      </c>
    </row>
    <row r="79" spans="1:18" ht="13.75" customHeight="1" thickBot="1">
      <c r="A79" s="821"/>
      <c r="B79" s="327" t="s">
        <v>277</v>
      </c>
      <c r="C79" s="196">
        <v>25932.896510300001</v>
      </c>
      <c r="D79" s="196">
        <v>55725.634106099998</v>
      </c>
      <c r="E79" s="196">
        <v>0</v>
      </c>
      <c r="F79" s="196">
        <v>0</v>
      </c>
      <c r="G79" s="196">
        <v>0</v>
      </c>
      <c r="H79" s="196">
        <v>15557.827415899999</v>
      </c>
      <c r="I79" s="196">
        <v>0</v>
      </c>
      <c r="J79" s="196">
        <v>0</v>
      </c>
      <c r="K79" s="196">
        <v>1619.4957961</v>
      </c>
      <c r="L79" s="196">
        <v>21925.191256800001</v>
      </c>
      <c r="M79" s="196">
        <v>0</v>
      </c>
      <c r="N79" s="196">
        <v>0</v>
      </c>
      <c r="O79" s="196">
        <v>27552.392306400001</v>
      </c>
      <c r="P79" s="196">
        <v>93208.652778799995</v>
      </c>
      <c r="Q79" s="196">
        <v>0</v>
      </c>
      <c r="R79" s="196">
        <v>0</v>
      </c>
    </row>
    <row r="80" spans="1:18" ht="14" thickBot="1">
      <c r="A80" s="821"/>
      <c r="B80" s="327" t="s">
        <v>308</v>
      </c>
      <c r="C80" s="196">
        <v>36332.847754499999</v>
      </c>
      <c r="D80" s="196">
        <v>16081.884899999999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594.8146673</v>
      </c>
      <c r="L80" s="196">
        <v>4690.5162167999997</v>
      </c>
      <c r="M80" s="196">
        <v>0</v>
      </c>
      <c r="N80" s="196">
        <v>0</v>
      </c>
      <c r="O80" s="196">
        <v>36927.6624218</v>
      </c>
      <c r="P80" s="196">
        <v>20772.4011168</v>
      </c>
      <c r="Q80" s="196">
        <v>0</v>
      </c>
      <c r="R80" s="196">
        <v>0</v>
      </c>
    </row>
    <row r="81" spans="1:18" ht="13.75" customHeight="1" thickBot="1">
      <c r="A81" s="821"/>
      <c r="B81" s="327" t="s">
        <v>291</v>
      </c>
      <c r="C81" s="196">
        <v>115336.8084122</v>
      </c>
      <c r="D81" s="196">
        <v>134757.35437039999</v>
      </c>
      <c r="E81" s="196">
        <v>0</v>
      </c>
      <c r="F81" s="196">
        <v>4138.9965952000002</v>
      </c>
      <c r="G81" s="196">
        <v>856.66687039999999</v>
      </c>
      <c r="H81" s="196">
        <v>12861.296634</v>
      </c>
      <c r="I81" s="196">
        <v>0</v>
      </c>
      <c r="J81" s="196">
        <v>0</v>
      </c>
      <c r="K81" s="196">
        <v>31220.479989700001</v>
      </c>
      <c r="L81" s="196">
        <v>5727.5793159000004</v>
      </c>
      <c r="M81" s="196">
        <v>0</v>
      </c>
      <c r="N81" s="196">
        <v>0</v>
      </c>
      <c r="O81" s="196">
        <v>147413.95527229999</v>
      </c>
      <c r="P81" s="196">
        <v>153346.23032040001</v>
      </c>
      <c r="Q81" s="196">
        <v>0</v>
      </c>
      <c r="R81" s="196">
        <v>4138.9965952000002</v>
      </c>
    </row>
    <row r="82" spans="1:18" ht="13.75" customHeight="1" thickBot="1">
      <c r="A82" s="821"/>
      <c r="B82" s="327" t="s">
        <v>294</v>
      </c>
      <c r="C82" s="196">
        <v>153323.7655561</v>
      </c>
      <c r="D82" s="196">
        <v>358587.13425379997</v>
      </c>
      <c r="E82" s="196">
        <v>0</v>
      </c>
      <c r="F82" s="196">
        <v>10967.968202399999</v>
      </c>
      <c r="G82" s="196">
        <v>9851.3420420999992</v>
      </c>
      <c r="H82" s="196">
        <v>144589.3017407</v>
      </c>
      <c r="I82" s="196">
        <v>0</v>
      </c>
      <c r="J82" s="196">
        <v>4033.1431085999998</v>
      </c>
      <c r="K82" s="196">
        <v>13756.9479945</v>
      </c>
      <c r="L82" s="196">
        <v>23474.945897199999</v>
      </c>
      <c r="M82" s="196">
        <v>0</v>
      </c>
      <c r="N82" s="196">
        <v>0</v>
      </c>
      <c r="O82" s="196">
        <v>176932.0555927</v>
      </c>
      <c r="P82" s="196">
        <v>526651.38189169997</v>
      </c>
      <c r="Q82" s="196">
        <v>0</v>
      </c>
      <c r="R82" s="196">
        <v>15001.111311000001</v>
      </c>
    </row>
    <row r="83" spans="1:18" ht="13.75" customHeight="1" thickBot="1">
      <c r="A83" s="821"/>
      <c r="B83" s="327" t="s">
        <v>300</v>
      </c>
      <c r="C83" s="196">
        <v>82230.505586600004</v>
      </c>
      <c r="D83" s="196">
        <v>1683.6785688</v>
      </c>
      <c r="E83" s="196">
        <v>0</v>
      </c>
      <c r="F83" s="196">
        <v>1809.3933744000001</v>
      </c>
      <c r="G83" s="196">
        <v>0</v>
      </c>
      <c r="H83" s="196">
        <v>0</v>
      </c>
      <c r="I83" s="196">
        <v>0</v>
      </c>
      <c r="J83" s="196">
        <v>0</v>
      </c>
      <c r="K83" s="196">
        <v>13992.7786394</v>
      </c>
      <c r="L83" s="196">
        <v>0</v>
      </c>
      <c r="M83" s="196">
        <v>0</v>
      </c>
      <c r="N83" s="196">
        <v>1862.7380461</v>
      </c>
      <c r="O83" s="196">
        <v>96223.284226000003</v>
      </c>
      <c r="P83" s="196">
        <v>1683.6785688</v>
      </c>
      <c r="Q83" s="196">
        <v>0</v>
      </c>
      <c r="R83" s="196">
        <v>3672.1314204999999</v>
      </c>
    </row>
    <row r="84" spans="1:18" ht="13.75" customHeight="1" thickBot="1">
      <c r="A84" s="821"/>
      <c r="B84" s="327" t="s">
        <v>302</v>
      </c>
      <c r="C84" s="196">
        <v>1715.1689363</v>
      </c>
      <c r="D84" s="196">
        <v>2685.9885946999998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3792.7865568000002</v>
      </c>
      <c r="M84" s="196">
        <v>0</v>
      </c>
      <c r="N84" s="196">
        <v>0</v>
      </c>
      <c r="O84" s="196">
        <v>1715.1689363</v>
      </c>
      <c r="P84" s="196">
        <v>6478.7751515</v>
      </c>
      <c r="Q84" s="196">
        <v>0</v>
      </c>
      <c r="R84" s="196">
        <v>0</v>
      </c>
    </row>
    <row r="85" spans="1:18" ht="13.75" customHeight="1" thickBot="1">
      <c r="A85" s="821"/>
      <c r="B85" s="327" t="s">
        <v>329</v>
      </c>
      <c r="C85" s="196">
        <v>4046.9002009000001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1358.9849276</v>
      </c>
      <c r="M85" s="196">
        <v>0</v>
      </c>
      <c r="N85" s="196">
        <v>0</v>
      </c>
      <c r="O85" s="196">
        <v>4046.9002009000001</v>
      </c>
      <c r="P85" s="196">
        <v>1358.9849276</v>
      </c>
      <c r="Q85" s="196">
        <v>0</v>
      </c>
      <c r="R85" s="196">
        <v>0</v>
      </c>
    </row>
    <row r="86" spans="1:18" ht="14" thickBot="1">
      <c r="A86" s="821"/>
      <c r="B86" s="327" t="s">
        <v>309</v>
      </c>
      <c r="C86" s="196">
        <v>0</v>
      </c>
      <c r="D86" s="196">
        <v>0</v>
      </c>
      <c r="E86" s="196">
        <v>52111.078719600002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52111.078719600002</v>
      </c>
      <c r="R86" s="196">
        <v>0</v>
      </c>
    </row>
    <row r="87" spans="1:18" ht="14" thickBot="1">
      <c r="A87" s="821"/>
      <c r="B87" s="327" t="s">
        <v>83</v>
      </c>
      <c r="C87" s="196">
        <v>48486.6027111</v>
      </c>
      <c r="D87" s="196">
        <v>5334.8761396999998</v>
      </c>
      <c r="E87" s="196">
        <v>0</v>
      </c>
      <c r="F87" s="196">
        <v>722.67591340000001</v>
      </c>
      <c r="G87" s="196">
        <v>0</v>
      </c>
      <c r="H87" s="196">
        <v>6056.2158171999999</v>
      </c>
      <c r="I87" s="196">
        <v>0</v>
      </c>
      <c r="J87" s="196">
        <v>0</v>
      </c>
      <c r="K87" s="196">
        <v>1575.1149078000001</v>
      </c>
      <c r="L87" s="196">
        <v>0</v>
      </c>
      <c r="M87" s="196">
        <v>0</v>
      </c>
      <c r="N87" s="196">
        <v>0</v>
      </c>
      <c r="O87" s="196">
        <v>50061.717618900002</v>
      </c>
      <c r="P87" s="196">
        <v>11391.0919569</v>
      </c>
      <c r="Q87" s="196">
        <v>0</v>
      </c>
      <c r="R87" s="196">
        <v>722.67591340000001</v>
      </c>
    </row>
    <row r="88" spans="1:18" ht="14" thickBot="1">
      <c r="A88" s="821"/>
      <c r="B88" s="327" t="s">
        <v>161</v>
      </c>
      <c r="C88" s="196">
        <v>4915.3398002000004</v>
      </c>
      <c r="D88" s="196">
        <v>4437.3239290000001</v>
      </c>
      <c r="E88" s="196">
        <v>0</v>
      </c>
      <c r="F88" s="196">
        <v>40732.182601499997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4915.3398002000004</v>
      </c>
      <c r="P88" s="196">
        <v>4437.3239290000001</v>
      </c>
      <c r="Q88" s="196">
        <v>0</v>
      </c>
      <c r="R88" s="196">
        <v>40732.182601499997</v>
      </c>
    </row>
    <row r="89" spans="1:18" ht="13.75" customHeight="1" thickBot="1">
      <c r="A89" s="823" t="s">
        <v>170</v>
      </c>
      <c r="B89" s="327" t="s">
        <v>275</v>
      </c>
      <c r="C89" s="196">
        <v>187755.42255310001</v>
      </c>
      <c r="D89" s="196">
        <v>1138076.4772423001</v>
      </c>
      <c r="E89" s="196">
        <v>0</v>
      </c>
      <c r="F89" s="196">
        <v>30696.1349672</v>
      </c>
      <c r="G89" s="196">
        <v>11717.3789913</v>
      </c>
      <c r="H89" s="196">
        <v>114370.6655098</v>
      </c>
      <c r="I89" s="196">
        <v>0</v>
      </c>
      <c r="J89" s="196">
        <v>0</v>
      </c>
      <c r="K89" s="196">
        <v>3936.6978817999998</v>
      </c>
      <c r="L89" s="196">
        <v>23426.131155999999</v>
      </c>
      <c r="M89" s="196">
        <v>0</v>
      </c>
      <c r="N89" s="196">
        <v>0</v>
      </c>
      <c r="O89" s="196">
        <v>203409.4994261</v>
      </c>
      <c r="P89" s="196">
        <v>1275873.2739082</v>
      </c>
      <c r="Q89" s="196">
        <v>0</v>
      </c>
      <c r="R89" s="196">
        <v>30696.1349672</v>
      </c>
    </row>
    <row r="90" spans="1:18" ht="13.75" customHeight="1" thickBot="1">
      <c r="A90" s="823"/>
      <c r="B90" s="327" t="s">
        <v>277</v>
      </c>
      <c r="C90" s="196">
        <v>0</v>
      </c>
      <c r="D90" s="196">
        <v>49572.1174636</v>
      </c>
      <c r="E90" s="196">
        <v>0</v>
      </c>
      <c r="F90" s="196">
        <v>1666.9099524000001</v>
      </c>
      <c r="G90" s="196">
        <v>2515.9411991000002</v>
      </c>
      <c r="H90" s="196">
        <v>82433.602587899994</v>
      </c>
      <c r="I90" s="196">
        <v>0</v>
      </c>
      <c r="J90" s="196">
        <v>5275.9016901000005</v>
      </c>
      <c r="K90" s="196">
        <v>23962.507540300001</v>
      </c>
      <c r="L90" s="196">
        <v>38597.794259399998</v>
      </c>
      <c r="M90" s="196">
        <v>0</v>
      </c>
      <c r="N90" s="196">
        <v>0</v>
      </c>
      <c r="O90" s="196">
        <v>26478.448739399999</v>
      </c>
      <c r="P90" s="196">
        <v>170603.51431090001</v>
      </c>
      <c r="Q90" s="196">
        <v>0</v>
      </c>
      <c r="R90" s="196">
        <v>6942.8116424999998</v>
      </c>
    </row>
    <row r="91" spans="1:18" ht="14" thickBot="1">
      <c r="A91" s="823"/>
      <c r="B91" s="327" t="s">
        <v>308</v>
      </c>
      <c r="C91" s="196">
        <v>0</v>
      </c>
      <c r="D91" s="196">
        <v>1435.1589661999999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1435.1589661999999</v>
      </c>
      <c r="Q91" s="196">
        <v>0</v>
      </c>
      <c r="R91" s="196">
        <v>0</v>
      </c>
    </row>
    <row r="92" spans="1:18" ht="13.75" customHeight="1" thickBot="1">
      <c r="A92" s="823"/>
      <c r="B92" s="327" t="s">
        <v>291</v>
      </c>
      <c r="C92" s="196">
        <v>45362.9531451</v>
      </c>
      <c r="D92" s="196">
        <v>75996.869027299996</v>
      </c>
      <c r="E92" s="196">
        <v>0</v>
      </c>
      <c r="F92" s="196">
        <v>599.99097400000005</v>
      </c>
      <c r="G92" s="196">
        <v>65480.350486800002</v>
      </c>
      <c r="H92" s="196">
        <v>784321.71958190005</v>
      </c>
      <c r="I92" s="196">
        <v>0</v>
      </c>
      <c r="J92" s="196">
        <v>8789.9381778999996</v>
      </c>
      <c r="K92" s="196">
        <v>13397.8116374</v>
      </c>
      <c r="L92" s="196">
        <v>76592.379473699999</v>
      </c>
      <c r="M92" s="196">
        <v>0</v>
      </c>
      <c r="N92" s="196">
        <v>0</v>
      </c>
      <c r="O92" s="196">
        <v>124241.1152693</v>
      </c>
      <c r="P92" s="196">
        <v>936910.96808290004</v>
      </c>
      <c r="Q92" s="196">
        <v>0</v>
      </c>
      <c r="R92" s="196">
        <v>9389.9291518999999</v>
      </c>
    </row>
    <row r="93" spans="1:18" ht="13.75" customHeight="1" thickBot="1">
      <c r="A93" s="823"/>
      <c r="B93" s="327" t="s">
        <v>294</v>
      </c>
      <c r="C93" s="196">
        <v>35878.6886878</v>
      </c>
      <c r="D93" s="196">
        <v>133132.79174879999</v>
      </c>
      <c r="E93" s="196">
        <v>0</v>
      </c>
      <c r="F93" s="196">
        <v>767.82269699999995</v>
      </c>
      <c r="G93" s="196">
        <v>47634.366063699999</v>
      </c>
      <c r="H93" s="196">
        <v>1007296.2897544</v>
      </c>
      <c r="I93" s="196">
        <v>0</v>
      </c>
      <c r="J93" s="196">
        <v>16227.3231839</v>
      </c>
      <c r="K93" s="196">
        <v>16246.5402675</v>
      </c>
      <c r="L93" s="196">
        <v>36951.963025800003</v>
      </c>
      <c r="M93" s="196">
        <v>0</v>
      </c>
      <c r="N93" s="196">
        <v>0</v>
      </c>
      <c r="O93" s="196">
        <v>99759.5950189</v>
      </c>
      <c r="P93" s="196">
        <v>1177381.0445290001</v>
      </c>
      <c r="Q93" s="196">
        <v>0</v>
      </c>
      <c r="R93" s="196">
        <v>16995.1458809</v>
      </c>
    </row>
    <row r="94" spans="1:18" ht="13.75" customHeight="1" thickBot="1">
      <c r="A94" s="823"/>
      <c r="B94" s="327" t="s">
        <v>300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</row>
    <row r="95" spans="1:18" ht="13.75" customHeight="1" thickBot="1">
      <c r="A95" s="823"/>
      <c r="B95" s="327" t="s">
        <v>302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2373.4041381000002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2373.4041381000002</v>
      </c>
      <c r="Q95" s="196">
        <v>0</v>
      </c>
      <c r="R95" s="196">
        <v>0</v>
      </c>
    </row>
    <row r="96" spans="1:18" ht="13.75" customHeight="1" thickBot="1">
      <c r="A96" s="823"/>
      <c r="B96" s="327" t="s">
        <v>329</v>
      </c>
      <c r="C96" s="196">
        <v>17461.496980899999</v>
      </c>
      <c r="D96" s="196">
        <v>0</v>
      </c>
      <c r="E96" s="196">
        <v>0</v>
      </c>
      <c r="F96" s="196">
        <v>0</v>
      </c>
      <c r="G96" s="196">
        <v>0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17461.496980899999</v>
      </c>
      <c r="P96" s="196">
        <v>0</v>
      </c>
      <c r="Q96" s="196">
        <v>0</v>
      </c>
      <c r="R96" s="196">
        <v>0</v>
      </c>
    </row>
    <row r="97" spans="1:19" ht="14" thickBot="1">
      <c r="A97" s="823"/>
      <c r="B97" s="327" t="s">
        <v>309</v>
      </c>
      <c r="C97" s="196">
        <v>0</v>
      </c>
      <c r="D97" s="196">
        <v>0</v>
      </c>
      <c r="E97" s="196">
        <v>35286.7175814</v>
      </c>
      <c r="F97" s="196">
        <v>0</v>
      </c>
      <c r="G97" s="196">
        <v>0</v>
      </c>
      <c r="H97" s="196">
        <v>0</v>
      </c>
      <c r="I97" s="196">
        <v>96606.702241699997</v>
      </c>
      <c r="J97" s="196">
        <v>0</v>
      </c>
      <c r="K97" s="196">
        <v>0</v>
      </c>
      <c r="L97" s="196">
        <v>0</v>
      </c>
      <c r="M97" s="196">
        <v>43676.9353768</v>
      </c>
      <c r="N97" s="196">
        <v>0</v>
      </c>
      <c r="O97" s="196">
        <v>0</v>
      </c>
      <c r="P97" s="196">
        <v>0</v>
      </c>
      <c r="Q97" s="196">
        <v>175570.35519999999</v>
      </c>
      <c r="R97" s="196">
        <v>0</v>
      </c>
    </row>
    <row r="98" spans="1:19" ht="14" thickBot="1">
      <c r="A98" s="823"/>
      <c r="B98" s="327" t="s">
        <v>83</v>
      </c>
      <c r="C98" s="196">
        <v>0</v>
      </c>
      <c r="D98" s="196">
        <v>0</v>
      </c>
      <c r="E98" s="196">
        <v>0</v>
      </c>
      <c r="F98" s="196">
        <v>0</v>
      </c>
      <c r="G98" s="196">
        <v>2717.1567491000001</v>
      </c>
      <c r="H98" s="196">
        <v>7753.1388408000003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2717.1567491000001</v>
      </c>
      <c r="P98" s="196">
        <v>7753.1388408000003</v>
      </c>
      <c r="Q98" s="196">
        <v>0</v>
      </c>
      <c r="R98" s="196">
        <v>0</v>
      </c>
    </row>
    <row r="99" spans="1:19" ht="14" thickBot="1">
      <c r="A99" s="823"/>
      <c r="B99" s="327" t="s">
        <v>161</v>
      </c>
      <c r="C99" s="196">
        <v>0</v>
      </c>
      <c r="D99" s="196">
        <v>0</v>
      </c>
      <c r="E99" s="196">
        <v>0</v>
      </c>
      <c r="F99" s="196">
        <v>3610.0756034000001</v>
      </c>
      <c r="G99" s="196">
        <v>0</v>
      </c>
      <c r="H99" s="196">
        <v>1106.5618609000001</v>
      </c>
      <c r="I99" s="196">
        <v>0</v>
      </c>
      <c r="J99" s="196">
        <v>604.47267339999996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1106.5618609000001</v>
      </c>
      <c r="Q99" s="196">
        <v>0</v>
      </c>
      <c r="R99" s="196">
        <v>4214.5482768000002</v>
      </c>
    </row>
    <row r="100" spans="1:19" ht="13.75" customHeight="1" thickBot="1">
      <c r="A100" s="821" t="s">
        <v>171</v>
      </c>
      <c r="B100" s="327" t="s">
        <v>275</v>
      </c>
      <c r="C100" s="196">
        <v>243187.20491550001</v>
      </c>
      <c r="D100" s="196">
        <v>617284.20920090005</v>
      </c>
      <c r="E100" s="196">
        <v>0</v>
      </c>
      <c r="F100" s="196">
        <v>18218.024945000001</v>
      </c>
      <c r="G100" s="196">
        <v>9835.3139799</v>
      </c>
      <c r="H100" s="196">
        <v>45574.223736200001</v>
      </c>
      <c r="I100" s="196">
        <v>0</v>
      </c>
      <c r="J100" s="196">
        <v>0</v>
      </c>
      <c r="K100" s="196">
        <v>750.66148559999999</v>
      </c>
      <c r="L100" s="196">
        <v>2197.9467500999999</v>
      </c>
      <c r="M100" s="196">
        <v>0</v>
      </c>
      <c r="N100" s="196">
        <v>0</v>
      </c>
      <c r="O100" s="196">
        <v>253773.18038100001</v>
      </c>
      <c r="P100" s="196">
        <v>665056.37968719995</v>
      </c>
      <c r="Q100" s="196">
        <v>0</v>
      </c>
      <c r="R100" s="196">
        <v>18218.024945000001</v>
      </c>
    </row>
    <row r="101" spans="1:19" ht="13.75" customHeight="1" thickBot="1">
      <c r="A101" s="821"/>
      <c r="B101" s="327" t="s">
        <v>277</v>
      </c>
      <c r="C101" s="196">
        <v>6872.6758313999999</v>
      </c>
      <c r="D101" s="196">
        <v>61282.761697599999</v>
      </c>
      <c r="E101" s="196">
        <v>0</v>
      </c>
      <c r="F101" s="196">
        <v>0</v>
      </c>
      <c r="G101" s="196">
        <v>1781.0689109</v>
      </c>
      <c r="H101" s="196">
        <v>124128.9416492</v>
      </c>
      <c r="I101" s="196">
        <v>0</v>
      </c>
      <c r="J101" s="196">
        <v>7897.4537561999996</v>
      </c>
      <c r="K101" s="196">
        <v>19528.387834199999</v>
      </c>
      <c r="L101" s="196">
        <v>11776.1839268</v>
      </c>
      <c r="M101" s="196">
        <v>0</v>
      </c>
      <c r="N101" s="196">
        <v>6509.3735766</v>
      </c>
      <c r="O101" s="196">
        <v>28182.1325765</v>
      </c>
      <c r="P101" s="196">
        <v>197187.8872736</v>
      </c>
      <c r="Q101" s="196">
        <v>0</v>
      </c>
      <c r="R101" s="196">
        <v>14406.8273328</v>
      </c>
    </row>
    <row r="102" spans="1:19" ht="14" thickBot="1">
      <c r="A102" s="821"/>
      <c r="B102" s="327" t="s">
        <v>308</v>
      </c>
      <c r="C102" s="196">
        <v>0</v>
      </c>
      <c r="D102" s="196">
        <v>2711.0053078999999</v>
      </c>
      <c r="E102" s="196">
        <v>0</v>
      </c>
      <c r="F102" s="196">
        <v>0</v>
      </c>
      <c r="G102" s="196">
        <v>0</v>
      </c>
      <c r="H102" s="196">
        <v>4940.1820031999996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7651.1873111000004</v>
      </c>
      <c r="Q102" s="196">
        <v>0</v>
      </c>
      <c r="R102" s="196">
        <v>0</v>
      </c>
    </row>
    <row r="103" spans="1:19" ht="13.75" customHeight="1" thickBot="1">
      <c r="A103" s="821"/>
      <c r="B103" s="327" t="s">
        <v>291</v>
      </c>
      <c r="C103" s="196">
        <v>1692.4759041</v>
      </c>
      <c r="D103" s="196">
        <v>18599.247096899999</v>
      </c>
      <c r="E103" s="196">
        <v>0</v>
      </c>
      <c r="F103" s="196">
        <v>0</v>
      </c>
      <c r="G103" s="196">
        <v>74087.4226987</v>
      </c>
      <c r="H103" s="196">
        <v>1673259.3823692</v>
      </c>
      <c r="I103" s="196">
        <v>0</v>
      </c>
      <c r="J103" s="196">
        <v>11332.610443</v>
      </c>
      <c r="K103" s="196">
        <v>14803.629815800001</v>
      </c>
      <c r="L103" s="196">
        <v>14465.2221997</v>
      </c>
      <c r="M103" s="196">
        <v>0</v>
      </c>
      <c r="N103" s="196">
        <v>1546.4855451999999</v>
      </c>
      <c r="O103" s="196">
        <v>90583.528418600006</v>
      </c>
      <c r="P103" s="196">
        <v>1706323.8516658</v>
      </c>
      <c r="Q103" s="196">
        <v>0</v>
      </c>
      <c r="R103" s="196">
        <v>12879.095988200001</v>
      </c>
    </row>
    <row r="104" spans="1:19" ht="13.75" customHeight="1" thickBot="1">
      <c r="A104" s="821"/>
      <c r="B104" s="327" t="s">
        <v>294</v>
      </c>
      <c r="C104" s="196">
        <v>28806.975281899999</v>
      </c>
      <c r="D104" s="196">
        <v>100206.88004829999</v>
      </c>
      <c r="E104" s="196">
        <v>0</v>
      </c>
      <c r="F104" s="196">
        <v>0</v>
      </c>
      <c r="G104" s="196">
        <v>132656.39570230001</v>
      </c>
      <c r="H104" s="196">
        <v>1930022.4664189999</v>
      </c>
      <c r="I104" s="196">
        <v>0</v>
      </c>
      <c r="J104" s="196">
        <v>25715.464674800001</v>
      </c>
      <c r="K104" s="196">
        <v>39513.921945399998</v>
      </c>
      <c r="L104" s="196">
        <v>6289.1142538000004</v>
      </c>
      <c r="M104" s="196">
        <v>0</v>
      </c>
      <c r="N104" s="196">
        <v>0</v>
      </c>
      <c r="O104" s="196">
        <v>200977.29292959999</v>
      </c>
      <c r="P104" s="196">
        <v>2036518.4607210001</v>
      </c>
      <c r="Q104" s="196">
        <v>0</v>
      </c>
      <c r="R104" s="196">
        <v>25715.464674800001</v>
      </c>
    </row>
    <row r="105" spans="1:19" ht="13.75" customHeight="1" thickBot="1">
      <c r="A105" s="821"/>
      <c r="B105" s="327" t="s">
        <v>300</v>
      </c>
      <c r="C105" s="196">
        <v>0</v>
      </c>
      <c r="D105" s="196">
        <v>0</v>
      </c>
      <c r="E105" s="196">
        <v>0</v>
      </c>
      <c r="F105" s="196">
        <v>0</v>
      </c>
      <c r="G105" s="196">
        <v>0</v>
      </c>
      <c r="H105" s="196">
        <v>3722.7128109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3722.7128109</v>
      </c>
      <c r="Q105" s="196">
        <v>0</v>
      </c>
      <c r="R105" s="196">
        <v>0</v>
      </c>
    </row>
    <row r="106" spans="1:19" ht="13.75" customHeight="1" thickBot="1">
      <c r="A106" s="821"/>
      <c r="B106" s="327" t="s">
        <v>302</v>
      </c>
      <c r="C106" s="196">
        <v>751.61629879999998</v>
      </c>
      <c r="D106" s="196">
        <v>0</v>
      </c>
      <c r="E106" s="196">
        <v>0</v>
      </c>
      <c r="F106" s="196"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689.34004089999996</v>
      </c>
      <c r="L106" s="196">
        <v>0</v>
      </c>
      <c r="M106" s="196">
        <v>0</v>
      </c>
      <c r="N106" s="196">
        <v>0</v>
      </c>
      <c r="O106" s="196">
        <v>1440.9563396999999</v>
      </c>
      <c r="P106" s="196">
        <v>0</v>
      </c>
      <c r="Q106" s="196">
        <v>0</v>
      </c>
      <c r="R106" s="196">
        <v>0</v>
      </c>
    </row>
    <row r="107" spans="1:19" ht="13.75" customHeight="1" thickBot="1">
      <c r="A107" s="821"/>
      <c r="B107" s="327" t="s">
        <v>329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3118.4171099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3118.4171099</v>
      </c>
      <c r="Q107" s="196">
        <v>0</v>
      </c>
      <c r="R107" s="196">
        <v>0</v>
      </c>
    </row>
    <row r="108" spans="1:19" ht="14" thickBot="1">
      <c r="A108" s="821"/>
      <c r="B108" s="327" t="s">
        <v>309</v>
      </c>
      <c r="C108" s="196">
        <v>0</v>
      </c>
      <c r="D108" s="196">
        <v>0</v>
      </c>
      <c r="E108" s="196">
        <v>13692.352866499999</v>
      </c>
      <c r="F108" s="196">
        <v>0</v>
      </c>
      <c r="G108" s="196">
        <v>0</v>
      </c>
      <c r="H108" s="196">
        <v>0</v>
      </c>
      <c r="I108" s="196">
        <v>294362.96201999998</v>
      </c>
      <c r="J108" s="196">
        <v>0</v>
      </c>
      <c r="K108" s="196">
        <v>0</v>
      </c>
      <c r="L108" s="196">
        <v>0</v>
      </c>
      <c r="M108" s="196">
        <v>29786.999748900002</v>
      </c>
      <c r="N108" s="196">
        <v>0</v>
      </c>
      <c r="O108" s="196">
        <v>0</v>
      </c>
      <c r="P108" s="196">
        <v>0</v>
      </c>
      <c r="Q108" s="196">
        <v>337842.31463540002</v>
      </c>
      <c r="R108" s="196">
        <v>0</v>
      </c>
    </row>
    <row r="109" spans="1:19" ht="14" thickBot="1">
      <c r="A109" s="821"/>
      <c r="B109" s="327" t="s">
        <v>83</v>
      </c>
      <c r="C109" s="196">
        <v>0</v>
      </c>
      <c r="D109" s="196">
        <v>0</v>
      </c>
      <c r="E109" s="196">
        <v>0</v>
      </c>
      <c r="F109" s="196">
        <v>0</v>
      </c>
      <c r="G109" s="196">
        <v>2137.8046766000002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2137.8046766000002</v>
      </c>
      <c r="P109" s="196">
        <v>0</v>
      </c>
      <c r="Q109" s="196">
        <v>0</v>
      </c>
      <c r="R109" s="196">
        <v>0</v>
      </c>
    </row>
    <row r="110" spans="1:19" ht="14" thickBot="1">
      <c r="A110" s="821"/>
      <c r="B110" s="327" t="s">
        <v>161</v>
      </c>
      <c r="C110" s="196">
        <v>0</v>
      </c>
      <c r="D110" s="196">
        <v>0</v>
      </c>
      <c r="E110" s="196">
        <v>0</v>
      </c>
      <c r="F110" s="196">
        <v>2483.9269330000002</v>
      </c>
      <c r="G110" s="196">
        <v>0</v>
      </c>
      <c r="H110" s="196">
        <v>17636.083474999999</v>
      </c>
      <c r="I110" s="196">
        <v>0</v>
      </c>
      <c r="J110" s="196">
        <v>12553.783867599999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17636.083474999999</v>
      </c>
      <c r="Q110" s="196">
        <v>0</v>
      </c>
      <c r="R110" s="196">
        <v>15037.7108006</v>
      </c>
    </row>
    <row r="111" spans="1:19" ht="13.75" customHeight="1" thickBot="1">
      <c r="A111" s="831" t="s">
        <v>125</v>
      </c>
      <c r="B111" s="497" t="s">
        <v>275</v>
      </c>
      <c r="C111" s="498">
        <v>5906083.2439753003</v>
      </c>
      <c r="D111" s="498">
        <v>23705918.071035899</v>
      </c>
      <c r="E111" s="498">
        <v>0</v>
      </c>
      <c r="F111" s="498">
        <v>588658.33695639996</v>
      </c>
      <c r="G111" s="498">
        <v>57489.488225599998</v>
      </c>
      <c r="H111" s="498">
        <v>362337.5218553</v>
      </c>
      <c r="I111" s="498">
        <v>0</v>
      </c>
      <c r="J111" s="498">
        <v>1014.6474251</v>
      </c>
      <c r="K111" s="498">
        <v>66246.613676699999</v>
      </c>
      <c r="L111" s="498">
        <v>316498.1771729</v>
      </c>
      <c r="M111" s="498">
        <v>0</v>
      </c>
      <c r="N111" s="498">
        <v>3910.1631708</v>
      </c>
      <c r="O111" s="498">
        <v>6029819.3458775999</v>
      </c>
      <c r="P111" s="498">
        <v>24384753.770064201</v>
      </c>
      <c r="Q111" s="498">
        <v>0</v>
      </c>
      <c r="R111" s="498">
        <v>593583.14755230001</v>
      </c>
      <c r="S111" s="497" t="s">
        <v>275</v>
      </c>
    </row>
    <row r="112" spans="1:19" ht="13.75" customHeight="1" thickBot="1">
      <c r="A112" s="831"/>
      <c r="B112" s="497" t="s">
        <v>277</v>
      </c>
      <c r="C112" s="498">
        <v>94133.215974999999</v>
      </c>
      <c r="D112" s="498">
        <v>447915.4257047</v>
      </c>
      <c r="E112" s="498">
        <v>0</v>
      </c>
      <c r="F112" s="498">
        <v>1666.9099524000001</v>
      </c>
      <c r="G112" s="498">
        <v>47289.437694599997</v>
      </c>
      <c r="H112" s="498">
        <v>500571.83776349999</v>
      </c>
      <c r="I112" s="498">
        <v>0</v>
      </c>
      <c r="J112" s="498">
        <v>13173.3554463</v>
      </c>
      <c r="K112" s="498">
        <v>110238.9522288</v>
      </c>
      <c r="L112" s="498">
        <v>352312.52268479997</v>
      </c>
      <c r="M112" s="498">
        <v>0</v>
      </c>
      <c r="N112" s="498">
        <v>6509.3735766</v>
      </c>
      <c r="O112" s="498">
        <v>251661.60589840001</v>
      </c>
      <c r="P112" s="498">
        <v>1300799.7861531</v>
      </c>
      <c r="Q112" s="498">
        <v>0</v>
      </c>
      <c r="R112" s="498">
        <v>21349.6389752</v>
      </c>
      <c r="S112" s="497" t="s">
        <v>277</v>
      </c>
    </row>
    <row r="113" spans="1:19" ht="14" thickBot="1">
      <c r="A113" s="831"/>
      <c r="B113" s="497" t="s">
        <v>308</v>
      </c>
      <c r="C113" s="498">
        <v>59903.797584400003</v>
      </c>
      <c r="D113" s="498">
        <v>27706.502032299999</v>
      </c>
      <c r="E113" s="498">
        <v>0</v>
      </c>
      <c r="F113" s="498">
        <v>1009.5126944</v>
      </c>
      <c r="G113" s="498">
        <v>0</v>
      </c>
      <c r="H113" s="498">
        <v>15854.810786599999</v>
      </c>
      <c r="I113" s="498">
        <v>0</v>
      </c>
      <c r="J113" s="498">
        <v>0</v>
      </c>
      <c r="K113" s="498">
        <v>594.8146673</v>
      </c>
      <c r="L113" s="498">
        <v>7620.8323915000001</v>
      </c>
      <c r="M113" s="498">
        <v>0</v>
      </c>
      <c r="N113" s="498">
        <v>0</v>
      </c>
      <c r="O113" s="498">
        <v>60498.612251699997</v>
      </c>
      <c r="P113" s="498">
        <v>51182.145210399998</v>
      </c>
      <c r="Q113" s="498">
        <v>0</v>
      </c>
      <c r="R113" s="498">
        <v>1009.5126944</v>
      </c>
      <c r="S113" s="497" t="s">
        <v>308</v>
      </c>
    </row>
    <row r="114" spans="1:19" ht="13.75" customHeight="1" thickBot="1">
      <c r="A114" s="831"/>
      <c r="B114" s="497" t="s">
        <v>291</v>
      </c>
      <c r="C114" s="498">
        <v>301996.94436189998</v>
      </c>
      <c r="D114" s="498">
        <v>989221.2558714</v>
      </c>
      <c r="E114" s="498">
        <v>0</v>
      </c>
      <c r="F114" s="498">
        <v>6646.7286041999996</v>
      </c>
      <c r="G114" s="498">
        <v>604462.03869700001</v>
      </c>
      <c r="H114" s="498">
        <v>8438698.7465304993</v>
      </c>
      <c r="I114" s="498">
        <v>0</v>
      </c>
      <c r="J114" s="498">
        <v>104709.8129701</v>
      </c>
      <c r="K114" s="498">
        <v>132073.31922460001</v>
      </c>
      <c r="L114" s="498">
        <v>504702.70787460002</v>
      </c>
      <c r="M114" s="498">
        <v>0</v>
      </c>
      <c r="N114" s="498">
        <v>5673.1323745</v>
      </c>
      <c r="O114" s="498">
        <v>1038532.3022836</v>
      </c>
      <c r="P114" s="498">
        <v>9932622.7102764994</v>
      </c>
      <c r="Q114" s="498">
        <v>0</v>
      </c>
      <c r="R114" s="498">
        <v>117029.6739488</v>
      </c>
      <c r="S114" s="497" t="s">
        <v>291</v>
      </c>
    </row>
    <row r="115" spans="1:19" ht="13.75" customHeight="1" thickBot="1">
      <c r="A115" s="831"/>
      <c r="B115" s="497" t="s">
        <v>294</v>
      </c>
      <c r="C115" s="498">
        <v>497809.52162969997</v>
      </c>
      <c r="D115" s="498">
        <v>1245577.1402414001</v>
      </c>
      <c r="E115" s="498">
        <v>0</v>
      </c>
      <c r="F115" s="498">
        <v>15853.752102099999</v>
      </c>
      <c r="G115" s="498">
        <v>443438.233297</v>
      </c>
      <c r="H115" s="498">
        <v>5435240.7923405003</v>
      </c>
      <c r="I115" s="498">
        <v>0</v>
      </c>
      <c r="J115" s="498">
        <v>51242.968623599998</v>
      </c>
      <c r="K115" s="498">
        <v>165116.3176562</v>
      </c>
      <c r="L115" s="498">
        <v>344658.92382269999</v>
      </c>
      <c r="M115" s="498">
        <v>0</v>
      </c>
      <c r="N115" s="498">
        <v>17069.629547299999</v>
      </c>
      <c r="O115" s="498">
        <v>1106364.0725829001</v>
      </c>
      <c r="P115" s="498">
        <v>7025476.8564045997</v>
      </c>
      <c r="Q115" s="498">
        <v>0</v>
      </c>
      <c r="R115" s="498">
        <v>84166.350273000004</v>
      </c>
      <c r="S115" s="497" t="s">
        <v>294</v>
      </c>
    </row>
    <row r="116" spans="1:19" ht="13.75" customHeight="1" thickBot="1">
      <c r="A116" s="831"/>
      <c r="B116" s="497" t="s">
        <v>300</v>
      </c>
      <c r="C116" s="498">
        <v>249821.76816119999</v>
      </c>
      <c r="D116" s="498">
        <v>106548.176991</v>
      </c>
      <c r="E116" s="498">
        <v>0</v>
      </c>
      <c r="F116" s="498">
        <v>2199.3798677</v>
      </c>
      <c r="G116" s="498">
        <v>4005.3571201</v>
      </c>
      <c r="H116" s="498">
        <v>5645.3165983999997</v>
      </c>
      <c r="I116" s="498">
        <v>0</v>
      </c>
      <c r="J116" s="498">
        <v>0</v>
      </c>
      <c r="K116" s="498">
        <v>14669.125407199999</v>
      </c>
      <c r="L116" s="498">
        <v>5422.7144826000003</v>
      </c>
      <c r="M116" s="498">
        <v>0</v>
      </c>
      <c r="N116" s="498">
        <v>1862.7380461</v>
      </c>
      <c r="O116" s="498">
        <v>268496.2506884</v>
      </c>
      <c r="P116" s="498">
        <v>117616.20807199999</v>
      </c>
      <c r="Q116" s="498">
        <v>0</v>
      </c>
      <c r="R116" s="498">
        <v>4062.1179138000002</v>
      </c>
      <c r="S116" s="497" t="s">
        <v>300</v>
      </c>
    </row>
    <row r="117" spans="1:19" ht="13.75" customHeight="1" thickBot="1">
      <c r="A117" s="831"/>
      <c r="B117" s="497" t="s">
        <v>302</v>
      </c>
      <c r="C117" s="498">
        <v>17485.637463700001</v>
      </c>
      <c r="D117" s="498">
        <v>57912.861677000001</v>
      </c>
      <c r="E117" s="498">
        <v>0</v>
      </c>
      <c r="F117" s="498">
        <v>577.8519245</v>
      </c>
      <c r="G117" s="498">
        <v>0</v>
      </c>
      <c r="H117" s="498">
        <v>6404.6664406</v>
      </c>
      <c r="I117" s="498">
        <v>0</v>
      </c>
      <c r="J117" s="498">
        <v>2216.7845925000001</v>
      </c>
      <c r="K117" s="498">
        <v>7577.088694</v>
      </c>
      <c r="L117" s="498">
        <v>5987.2564228000001</v>
      </c>
      <c r="M117" s="498">
        <v>0</v>
      </c>
      <c r="N117" s="498">
        <v>0</v>
      </c>
      <c r="O117" s="498">
        <v>25062.726157699999</v>
      </c>
      <c r="P117" s="498">
        <v>70304.784540399996</v>
      </c>
      <c r="Q117" s="498">
        <v>0</v>
      </c>
      <c r="R117" s="498">
        <v>2794.6365169999999</v>
      </c>
      <c r="S117" s="497" t="s">
        <v>302</v>
      </c>
    </row>
    <row r="118" spans="1:19" ht="13.75" customHeight="1" thickBot="1">
      <c r="A118" s="831"/>
      <c r="B118" s="497" t="s">
        <v>329</v>
      </c>
      <c r="C118" s="498">
        <v>40805.162477500002</v>
      </c>
      <c r="D118" s="498">
        <v>39030.857447900002</v>
      </c>
      <c r="E118" s="498">
        <v>0</v>
      </c>
      <c r="F118" s="498">
        <v>0</v>
      </c>
      <c r="G118" s="498">
        <v>0</v>
      </c>
      <c r="H118" s="498">
        <v>9726.6618266999994</v>
      </c>
      <c r="I118" s="498">
        <v>0</v>
      </c>
      <c r="J118" s="498">
        <v>1697.3953352999999</v>
      </c>
      <c r="K118" s="498">
        <v>0</v>
      </c>
      <c r="L118" s="498">
        <v>16306.555273399999</v>
      </c>
      <c r="M118" s="498">
        <v>0</v>
      </c>
      <c r="N118" s="498">
        <v>0</v>
      </c>
      <c r="O118" s="498">
        <v>40805.162477500002</v>
      </c>
      <c r="P118" s="498">
        <v>65064.074547999997</v>
      </c>
      <c r="Q118" s="498">
        <v>0</v>
      </c>
      <c r="R118" s="498">
        <v>1697.3953352999999</v>
      </c>
      <c r="S118" s="497" t="s">
        <v>329</v>
      </c>
    </row>
    <row r="119" spans="1:19" ht="14" thickBot="1">
      <c r="A119" s="831"/>
      <c r="B119" s="497" t="s">
        <v>309</v>
      </c>
      <c r="C119" s="498">
        <v>0</v>
      </c>
      <c r="D119" s="498">
        <v>0</v>
      </c>
      <c r="E119" s="498">
        <v>468422.24426260003</v>
      </c>
      <c r="F119" s="498">
        <v>0</v>
      </c>
      <c r="G119" s="498">
        <v>0</v>
      </c>
      <c r="H119" s="498">
        <v>0</v>
      </c>
      <c r="I119" s="498">
        <v>1166241.6001112999</v>
      </c>
      <c r="J119" s="498">
        <v>0</v>
      </c>
      <c r="K119" s="498">
        <v>0</v>
      </c>
      <c r="L119" s="498">
        <v>0</v>
      </c>
      <c r="M119" s="498">
        <v>179422.72978200001</v>
      </c>
      <c r="N119" s="498">
        <v>0</v>
      </c>
      <c r="O119" s="498">
        <v>0</v>
      </c>
      <c r="P119" s="498">
        <v>0</v>
      </c>
      <c r="Q119" s="498">
        <v>1814086.5741558</v>
      </c>
      <c r="R119" s="498">
        <v>0</v>
      </c>
      <c r="S119" s="497" t="s">
        <v>309</v>
      </c>
    </row>
    <row r="120" spans="1:19" ht="14" thickBot="1">
      <c r="A120" s="831"/>
      <c r="B120" s="497" t="s">
        <v>83</v>
      </c>
      <c r="C120" s="498">
        <v>87657.274094399996</v>
      </c>
      <c r="D120" s="498">
        <v>37228.848555500001</v>
      </c>
      <c r="E120" s="498">
        <v>0</v>
      </c>
      <c r="F120" s="498">
        <v>2064.965999</v>
      </c>
      <c r="G120" s="498">
        <v>4854.9614257000003</v>
      </c>
      <c r="H120" s="498">
        <v>15162.1986457</v>
      </c>
      <c r="I120" s="498">
        <v>0</v>
      </c>
      <c r="J120" s="498">
        <v>0</v>
      </c>
      <c r="K120" s="498">
        <v>17416.093749399999</v>
      </c>
      <c r="L120" s="498">
        <v>4703.5609360999997</v>
      </c>
      <c r="M120" s="498">
        <v>0</v>
      </c>
      <c r="N120" s="498">
        <v>0</v>
      </c>
      <c r="O120" s="498">
        <v>109928.3292694</v>
      </c>
      <c r="P120" s="498">
        <v>57094.608137299998</v>
      </c>
      <c r="Q120" s="498">
        <v>0</v>
      </c>
      <c r="R120" s="498">
        <v>2064.965999</v>
      </c>
      <c r="S120" s="497" t="s">
        <v>83</v>
      </c>
    </row>
    <row r="121" spans="1:19" ht="14" thickBot="1">
      <c r="A121" s="831"/>
      <c r="B121" s="497" t="s">
        <v>161</v>
      </c>
      <c r="C121" s="498">
        <v>8217.7698753000004</v>
      </c>
      <c r="D121" s="498">
        <v>16665.744077899999</v>
      </c>
      <c r="E121" s="498">
        <v>0</v>
      </c>
      <c r="F121" s="498">
        <v>56667.819991099997</v>
      </c>
      <c r="G121" s="498">
        <v>0</v>
      </c>
      <c r="H121" s="498">
        <v>55512.046012899998</v>
      </c>
      <c r="I121" s="498">
        <v>0</v>
      </c>
      <c r="J121" s="498">
        <v>31897.313097099999</v>
      </c>
      <c r="K121" s="498">
        <v>3603.3599785000001</v>
      </c>
      <c r="L121" s="498">
        <v>0</v>
      </c>
      <c r="M121" s="498">
        <v>0</v>
      </c>
      <c r="N121" s="498">
        <v>0</v>
      </c>
      <c r="O121" s="498">
        <v>11821.129853799999</v>
      </c>
      <c r="P121" s="498">
        <v>72177.790090800001</v>
      </c>
      <c r="Q121" s="498">
        <v>0</v>
      </c>
      <c r="R121" s="498">
        <v>88565.133088200004</v>
      </c>
      <c r="S121" s="497" t="s">
        <v>161</v>
      </c>
    </row>
    <row r="122" spans="1:19" ht="13.75" customHeight="1">
      <c r="A122" s="359" t="s">
        <v>174</v>
      </c>
    </row>
    <row r="123" spans="1:19">
      <c r="C123" s="211" t="s">
        <v>68</v>
      </c>
      <c r="D123" s="211" t="s">
        <v>69</v>
      </c>
      <c r="E123" s="211" t="s">
        <v>160</v>
      </c>
      <c r="F123" s="211" t="s">
        <v>161</v>
      </c>
      <c r="G123" s="193" t="s">
        <v>68</v>
      </c>
      <c r="H123" s="193" t="s">
        <v>69</v>
      </c>
      <c r="I123" s="193" t="s">
        <v>160</v>
      </c>
      <c r="J123" s="193" t="s">
        <v>161</v>
      </c>
      <c r="K123" s="211" t="s">
        <v>68</v>
      </c>
      <c r="L123" s="211" t="s">
        <v>69</v>
      </c>
      <c r="M123" s="211" t="s">
        <v>160</v>
      </c>
      <c r="N123" s="211" t="s">
        <v>161</v>
      </c>
      <c r="O123" s="193" t="s">
        <v>68</v>
      </c>
      <c r="P123" s="193" t="s">
        <v>69</v>
      </c>
      <c r="Q123" s="193" t="s">
        <v>160</v>
      </c>
      <c r="R123" s="193" t="s">
        <v>161</v>
      </c>
    </row>
    <row r="124" spans="1:19">
      <c r="A124" s="499"/>
      <c r="B124" s="499"/>
      <c r="C124" s="499"/>
      <c r="D124" s="499"/>
      <c r="E124" s="499"/>
      <c r="F124" s="499"/>
      <c r="G124" s="499"/>
      <c r="H124" s="499"/>
      <c r="I124" s="499"/>
      <c r="J124" s="499"/>
      <c r="K124" s="499"/>
      <c r="L124" s="499"/>
      <c r="M124" s="499"/>
      <c r="N124" s="499"/>
      <c r="O124" s="499"/>
      <c r="P124" s="499"/>
      <c r="Q124" s="499"/>
      <c r="R124" s="499"/>
      <c r="S124" s="499"/>
    </row>
    <row r="125" spans="1:19">
      <c r="A125" s="500" t="s">
        <v>330</v>
      </c>
      <c r="B125" s="499"/>
      <c r="C125" s="499"/>
      <c r="D125" s="499"/>
      <c r="E125" s="499"/>
      <c r="F125" s="499"/>
      <c r="G125" s="499"/>
      <c r="H125" s="499"/>
      <c r="I125" s="499"/>
      <c r="J125" s="499"/>
      <c r="K125" s="499"/>
      <c r="L125" s="499"/>
      <c r="M125" s="499"/>
      <c r="N125" s="499"/>
      <c r="O125" s="499"/>
      <c r="P125" s="499"/>
      <c r="Q125" s="499"/>
      <c r="R125" s="499"/>
      <c r="S125" s="499"/>
    </row>
    <row r="126" spans="1:19" ht="16">
      <c r="A126" s="501" t="s">
        <v>191</v>
      </c>
      <c r="B126" s="501" t="s">
        <v>192</v>
      </c>
      <c r="C126" s="501" t="s">
        <v>193</v>
      </c>
      <c r="D126" s="501" t="s">
        <v>194</v>
      </c>
      <c r="E126" s="502" t="s">
        <v>331</v>
      </c>
      <c r="F126" s="502" t="s">
        <v>332</v>
      </c>
      <c r="G126" s="502" t="s">
        <v>333</v>
      </c>
      <c r="H126" s="502" t="s">
        <v>334</v>
      </c>
      <c r="I126" s="502" t="s">
        <v>335</v>
      </c>
      <c r="J126" s="502" t="s">
        <v>336</v>
      </c>
      <c r="K126" s="503" t="s">
        <v>337</v>
      </c>
      <c r="L126" s="503" t="s">
        <v>338</v>
      </c>
      <c r="M126" s="503" t="s">
        <v>339</v>
      </c>
      <c r="N126" s="503" t="s">
        <v>340</v>
      </c>
      <c r="O126" s="503" t="s">
        <v>341</v>
      </c>
      <c r="P126" s="503" t="s">
        <v>342</v>
      </c>
      <c r="Q126" s="503" t="s">
        <v>343</v>
      </c>
      <c r="R126" s="503" t="s">
        <v>344</v>
      </c>
      <c r="S126" s="503" t="s">
        <v>345</v>
      </c>
    </row>
    <row r="127" spans="1:19">
      <c r="A127" s="499" t="s">
        <v>35</v>
      </c>
      <c r="B127" s="499">
        <v>2015</v>
      </c>
      <c r="C127" s="499" t="s">
        <v>36</v>
      </c>
      <c r="D127" s="504">
        <v>54432252.562292077</v>
      </c>
      <c r="E127" s="505">
        <v>89.600527047814751</v>
      </c>
      <c r="F127" s="505">
        <v>73.128824374600242</v>
      </c>
      <c r="G127" s="505">
        <v>16.471702673214498</v>
      </c>
      <c r="H127" s="505">
        <v>8.1470270620866998</v>
      </c>
      <c r="I127" s="505">
        <v>2.2524458900985542</v>
      </c>
      <c r="J127" s="505">
        <v>46.760941342790638</v>
      </c>
      <c r="K127" s="505">
        <v>2.7189880721740218</v>
      </c>
      <c r="L127" s="505">
        <v>23.648894959635594</v>
      </c>
      <c r="M127" s="499"/>
      <c r="N127" s="499"/>
      <c r="O127" s="499"/>
      <c r="P127" s="499"/>
      <c r="Q127" s="499"/>
      <c r="R127" s="499"/>
      <c r="S127" s="499"/>
    </row>
    <row r="128" spans="1:19">
      <c r="A128" s="499"/>
      <c r="B128" s="499"/>
      <c r="C128" s="499" t="s">
        <v>38</v>
      </c>
      <c r="D128" s="504">
        <v>34647066.452066399</v>
      </c>
      <c r="E128" s="505">
        <v>89.600527047814751</v>
      </c>
      <c r="F128" s="505">
        <v>73.128824374600242</v>
      </c>
      <c r="G128" s="505">
        <v>16.471702673214498</v>
      </c>
      <c r="H128" s="505">
        <v>8.1470270620866998</v>
      </c>
      <c r="I128" s="505">
        <v>2.2524458900985542</v>
      </c>
      <c r="J128" s="505">
        <v>46.760941342790638</v>
      </c>
      <c r="K128" s="505">
        <v>2.7189880721740218</v>
      </c>
      <c r="L128" s="505">
        <v>23.648894959635594</v>
      </c>
      <c r="M128" s="499"/>
      <c r="N128" s="499"/>
      <c r="O128" s="499"/>
      <c r="P128" s="499"/>
      <c r="Q128" s="499"/>
      <c r="R128" s="499"/>
      <c r="S128" s="499"/>
    </row>
    <row r="129" spans="1:19">
      <c r="A129" s="499"/>
      <c r="B129" s="499"/>
      <c r="C129" s="499" t="s">
        <v>37</v>
      </c>
      <c r="D129" s="504">
        <v>19785186.110226106</v>
      </c>
      <c r="E129" s="505">
        <v>78.483672822830613</v>
      </c>
      <c r="F129" s="505">
        <v>68.672074703925958</v>
      </c>
      <c r="G129" s="505">
        <v>9.8115981189046479</v>
      </c>
      <c r="H129" s="505">
        <v>16.597415371885745</v>
      </c>
      <c r="I129" s="505">
        <v>4.918911805283642</v>
      </c>
      <c r="J129" s="505">
        <v>3.9676371661460981</v>
      </c>
      <c r="K129" s="505">
        <v>4.6101049776840739</v>
      </c>
      <c r="L129" s="505">
        <v>60.094332560095793</v>
      </c>
      <c r="M129" s="499"/>
      <c r="N129" s="499"/>
      <c r="O129" s="499"/>
      <c r="P129" s="499"/>
      <c r="Q129" s="499"/>
      <c r="R129" s="499"/>
      <c r="S129" s="499"/>
    </row>
    <row r="130" spans="1:19">
      <c r="A130" s="499"/>
      <c r="B130" s="499"/>
      <c r="C130" s="499"/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</row>
    <row r="131" spans="1:19">
      <c r="A131" s="499"/>
      <c r="B131" s="506" t="s">
        <v>346</v>
      </c>
      <c r="C131" s="503"/>
      <c r="D131" s="503"/>
      <c r="E131" s="507"/>
      <c r="F131" s="503"/>
      <c r="G131" s="503"/>
      <c r="H131" s="508" t="s">
        <v>347</v>
      </c>
      <c r="I131" s="503"/>
      <c r="J131" s="507"/>
      <c r="K131" s="507"/>
      <c r="L131" s="509"/>
      <c r="M131" s="499"/>
      <c r="N131" s="499"/>
      <c r="O131" s="499"/>
      <c r="P131" s="499"/>
      <c r="Q131" s="499"/>
      <c r="R131" s="499"/>
      <c r="S131" s="499"/>
    </row>
    <row r="132" spans="1:19" ht="14">
      <c r="A132" s="499"/>
      <c r="B132" s="510" t="s">
        <v>348</v>
      </c>
      <c r="C132" s="511" t="s">
        <v>8</v>
      </c>
      <c r="D132" s="507" t="s">
        <v>36</v>
      </c>
      <c r="E132" s="507" t="s">
        <v>37</v>
      </c>
      <c r="F132" s="507" t="s">
        <v>38</v>
      </c>
      <c r="G132" s="509"/>
      <c r="H132" s="512" t="s">
        <v>348</v>
      </c>
      <c r="I132" s="511" t="s">
        <v>8</v>
      </c>
      <c r="J132" s="507" t="s">
        <v>36</v>
      </c>
      <c r="K132" s="507" t="s">
        <v>37</v>
      </c>
      <c r="L132" s="507" t="s">
        <v>38</v>
      </c>
      <c r="M132" s="499"/>
      <c r="N132" s="499"/>
      <c r="O132" s="499"/>
      <c r="P132" s="499"/>
      <c r="Q132" s="499"/>
      <c r="R132" s="499"/>
      <c r="S132" s="499"/>
    </row>
    <row r="133" spans="1:19" ht="16">
      <c r="A133" s="499"/>
      <c r="B133" s="510" t="s">
        <v>65</v>
      </c>
      <c r="C133" s="503">
        <v>2015</v>
      </c>
      <c r="D133" s="503"/>
      <c r="E133" s="503"/>
      <c r="F133" s="503"/>
      <c r="G133" s="513"/>
      <c r="H133" s="510" t="s">
        <v>349</v>
      </c>
      <c r="I133" s="503">
        <v>2015</v>
      </c>
      <c r="J133" s="503"/>
      <c r="K133" s="503"/>
      <c r="L133" s="503"/>
      <c r="M133" s="499"/>
      <c r="N133" s="499"/>
      <c r="O133" s="499"/>
      <c r="P133" s="499"/>
      <c r="Q133" s="499"/>
      <c r="R133" s="499"/>
      <c r="S133" s="499"/>
    </row>
    <row r="134" spans="1:19" ht="16">
      <c r="A134" s="499"/>
      <c r="B134" s="510" t="s">
        <v>224</v>
      </c>
      <c r="C134" s="503">
        <v>2015</v>
      </c>
      <c r="D134" s="503">
        <v>73.128824370000004</v>
      </c>
      <c r="E134" s="503">
        <v>68.672074699999996</v>
      </c>
      <c r="F134" s="503">
        <v>75.549668679999996</v>
      </c>
      <c r="G134" s="513"/>
      <c r="H134" s="510" t="s">
        <v>225</v>
      </c>
      <c r="I134" s="503">
        <v>2015</v>
      </c>
      <c r="J134" s="503"/>
      <c r="K134" s="503"/>
      <c r="L134" s="503"/>
      <c r="M134" s="499"/>
      <c r="N134" s="499"/>
      <c r="O134" s="499"/>
      <c r="P134" s="499"/>
      <c r="Q134" s="499"/>
      <c r="R134" s="499"/>
      <c r="S134" s="499"/>
    </row>
    <row r="135" spans="1:19" ht="16">
      <c r="A135" s="499"/>
      <c r="B135" s="510" t="s">
        <v>225</v>
      </c>
      <c r="C135" s="503">
        <v>2015</v>
      </c>
      <c r="D135" s="503">
        <v>16.471702669999999</v>
      </c>
      <c r="E135" s="503">
        <v>9.8115981189999992</v>
      </c>
      <c r="F135" s="503">
        <v>20.08937864</v>
      </c>
      <c r="G135" s="513"/>
      <c r="H135" s="510" t="s">
        <v>227</v>
      </c>
      <c r="I135" s="503">
        <v>2015</v>
      </c>
      <c r="J135" s="503"/>
      <c r="K135" s="503"/>
      <c r="L135" s="503"/>
      <c r="M135" s="499"/>
      <c r="N135" s="499"/>
      <c r="O135" s="499"/>
      <c r="P135" s="499"/>
      <c r="Q135" s="499"/>
      <c r="R135" s="499"/>
      <c r="S135" s="499"/>
    </row>
    <row r="136" spans="1:19">
      <c r="A136" s="499"/>
      <c r="B136" s="510" t="s">
        <v>226</v>
      </c>
      <c r="C136" s="503">
        <v>2015</v>
      </c>
      <c r="D136" s="503">
        <v>8.1470270619999994</v>
      </c>
      <c r="E136" s="503">
        <v>16.59741537</v>
      </c>
      <c r="F136" s="503">
        <v>3.5568939140000002</v>
      </c>
      <c r="G136" s="509"/>
      <c r="H136" s="509"/>
      <c r="I136" s="509"/>
      <c r="J136" s="509"/>
      <c r="K136" s="509"/>
      <c r="L136" s="509"/>
      <c r="M136" s="499"/>
      <c r="N136" s="499"/>
      <c r="O136" s="499"/>
      <c r="P136" s="499"/>
      <c r="Q136" s="499"/>
      <c r="R136" s="499"/>
      <c r="S136" s="499"/>
    </row>
    <row r="137" spans="1:19" ht="16">
      <c r="A137" s="499"/>
      <c r="B137" s="510" t="s">
        <v>24</v>
      </c>
      <c r="C137" s="503">
        <v>2015</v>
      </c>
      <c r="D137" s="503">
        <v>2.2524458900000002</v>
      </c>
      <c r="E137" s="503">
        <v>4.9189118049999996</v>
      </c>
      <c r="F137" s="503">
        <v>0.80405877029999995</v>
      </c>
      <c r="G137" s="513"/>
      <c r="H137" s="513"/>
      <c r="I137" s="513"/>
      <c r="J137" s="513"/>
      <c r="K137" s="513"/>
      <c r="L137" s="513"/>
      <c r="M137" s="499"/>
      <c r="N137" s="499"/>
      <c r="O137" s="499"/>
      <c r="P137" s="499"/>
      <c r="Q137" s="499"/>
      <c r="R137" s="499"/>
      <c r="S137" s="499"/>
    </row>
    <row r="140" spans="1:19">
      <c r="A140" s="514" t="s">
        <v>350</v>
      </c>
      <c r="B140" s="515"/>
      <c r="C140" s="515"/>
      <c r="D140" s="515"/>
      <c r="E140" s="515"/>
    </row>
    <row r="142" spans="1:19" ht="16">
      <c r="A142" s="516" t="s">
        <v>191</v>
      </c>
      <c r="B142" s="516" t="s">
        <v>192</v>
      </c>
      <c r="C142" s="516" t="s">
        <v>193</v>
      </c>
      <c r="D142" s="516" t="s">
        <v>194</v>
      </c>
      <c r="E142" s="517" t="s">
        <v>331</v>
      </c>
      <c r="F142" s="517" t="s">
        <v>332</v>
      </c>
      <c r="G142" s="517" t="s">
        <v>333</v>
      </c>
      <c r="H142" s="517" t="s">
        <v>334</v>
      </c>
      <c r="I142" s="517" t="s">
        <v>335</v>
      </c>
      <c r="J142" s="517" t="s">
        <v>336</v>
      </c>
      <c r="K142" s="518" t="s">
        <v>337</v>
      </c>
      <c r="L142" s="518" t="s">
        <v>338</v>
      </c>
      <c r="M142" s="518" t="s">
        <v>339</v>
      </c>
      <c r="N142" s="518" t="s">
        <v>340</v>
      </c>
      <c r="O142" s="518" t="s">
        <v>341</v>
      </c>
      <c r="P142" s="518" t="s">
        <v>342</v>
      </c>
      <c r="Q142" s="518" t="s">
        <v>343</v>
      </c>
      <c r="R142" s="518" t="s">
        <v>344</v>
      </c>
      <c r="S142" s="518" t="s">
        <v>345</v>
      </c>
    </row>
    <row r="143" spans="1:19">
      <c r="A143" s="515" t="s">
        <v>35</v>
      </c>
      <c r="B143" s="515">
        <v>2015</v>
      </c>
      <c r="C143" s="515" t="s">
        <v>36</v>
      </c>
      <c r="D143" s="519">
        <v>54750491.417291105</v>
      </c>
      <c r="E143" s="520">
        <v>79.958585722510563</v>
      </c>
      <c r="F143" s="521">
        <v>66.514289194767557</v>
      </c>
      <c r="G143" s="521">
        <v>13.444296527743004</v>
      </c>
      <c r="H143" s="521">
        <v>16.104027644438155</v>
      </c>
      <c r="I143" s="522">
        <v>3.9373866330512652</v>
      </c>
      <c r="J143" s="523">
        <v>56.635393511191779</v>
      </c>
      <c r="K143" s="523">
        <v>2.8745148952757429</v>
      </c>
      <c r="L143" s="523">
        <v>35.258481642911462</v>
      </c>
      <c r="M143" s="358">
        <v>0</v>
      </c>
    </row>
    <row r="144" spans="1:19">
      <c r="A144" s="515"/>
      <c r="B144" s="515"/>
      <c r="C144" s="515" t="s">
        <v>38</v>
      </c>
      <c r="D144" s="519">
        <v>35081406.721587792</v>
      </c>
      <c r="E144" s="520">
        <v>91.564390240360211</v>
      </c>
      <c r="F144" s="521">
        <v>73.483534426541198</v>
      </c>
      <c r="G144" s="521">
        <v>18.08085581381901</v>
      </c>
      <c r="H144" s="522">
        <v>6.5060273109427271</v>
      </c>
      <c r="I144" s="522">
        <v>1.9295824486970925</v>
      </c>
      <c r="J144" s="523">
        <v>86.087367851709431</v>
      </c>
      <c r="K144" s="523">
        <v>1.5498681565055876</v>
      </c>
      <c r="L144" s="523">
        <v>8.7143180063229089</v>
      </c>
      <c r="M144" s="358">
        <v>0</v>
      </c>
    </row>
    <row r="145" spans="1:13">
      <c r="A145" s="515"/>
      <c r="B145" s="515"/>
      <c r="C145" s="515" t="s">
        <v>37</v>
      </c>
      <c r="D145" s="519">
        <v>19669084.695703406</v>
      </c>
      <c r="E145" s="520">
        <v>59.258692721852</v>
      </c>
      <c r="F145" s="521">
        <v>54.0840754710064</v>
      </c>
      <c r="G145" s="521">
        <v>5.174617250845599</v>
      </c>
      <c r="H145" s="522">
        <v>33.222839151048298</v>
      </c>
      <c r="I145" s="522">
        <v>7.5184681270996716</v>
      </c>
      <c r="J145" s="523">
        <v>2.3017794523886539</v>
      </c>
      <c r="K145" s="523">
        <v>5.2371297156477148</v>
      </c>
      <c r="L145" s="523">
        <v>82.602148876341346</v>
      </c>
      <c r="M145" s="358">
        <v>0</v>
      </c>
    </row>
    <row r="147" spans="1:13" ht="14" thickBot="1"/>
    <row r="148" spans="1:13" ht="16">
      <c r="A148" s="524"/>
      <c r="B148" s="525"/>
      <c r="C148" s="525"/>
      <c r="D148" s="525"/>
      <c r="E148" s="525"/>
      <c r="F148" s="525"/>
      <c r="G148" s="611"/>
    </row>
    <row r="149" spans="1:13" ht="16">
      <c r="A149" s="527"/>
      <c r="B149" s="528"/>
      <c r="C149" s="528"/>
      <c r="D149" s="528"/>
      <c r="E149" s="528"/>
      <c r="F149" s="528"/>
      <c r="G149" s="534"/>
    </row>
    <row r="150" spans="1:13" ht="18">
      <c r="A150" s="530"/>
      <c r="B150" s="531" t="s">
        <v>351</v>
      </c>
      <c r="C150" s="532"/>
      <c r="D150" s="532"/>
      <c r="E150" s="532"/>
      <c r="F150" s="581"/>
      <c r="G150" s="534"/>
    </row>
    <row r="151" spans="1:13" ht="16">
      <c r="A151" s="527"/>
      <c r="B151" s="532"/>
      <c r="C151" s="528"/>
      <c r="D151" s="528"/>
      <c r="E151" s="532"/>
      <c r="F151" s="532"/>
      <c r="G151" s="534"/>
    </row>
    <row r="152" spans="1:13" ht="16">
      <c r="A152" s="527"/>
      <c r="B152" s="532"/>
      <c r="C152" s="535"/>
      <c r="D152" s="528"/>
      <c r="E152" s="532"/>
      <c r="F152" s="532"/>
      <c r="G152" s="534"/>
    </row>
    <row r="153" spans="1:13" ht="16">
      <c r="A153" s="527"/>
      <c r="B153" s="532"/>
      <c r="C153" s="528"/>
      <c r="D153" s="528"/>
      <c r="E153" s="532"/>
      <c r="F153" s="532"/>
      <c r="G153" s="534"/>
    </row>
    <row r="154" spans="1:13" ht="16">
      <c r="A154" s="527"/>
      <c r="B154" s="532"/>
      <c r="C154" s="528"/>
      <c r="D154" s="528"/>
      <c r="E154" s="532"/>
      <c r="F154" s="532"/>
      <c r="G154" s="534"/>
    </row>
    <row r="155" spans="1:13" ht="16">
      <c r="A155" s="527"/>
      <c r="B155" s="532"/>
      <c r="C155" s="528"/>
      <c r="D155" s="528"/>
      <c r="E155" s="532"/>
      <c r="F155" s="532"/>
      <c r="G155" s="534"/>
    </row>
    <row r="156" spans="1:13" ht="17" thickBot="1">
      <c r="A156" s="527"/>
      <c r="B156" s="532"/>
      <c r="C156" s="532"/>
      <c r="D156" s="528"/>
      <c r="E156" s="532"/>
      <c r="F156" s="554"/>
      <c r="G156" s="534"/>
    </row>
    <row r="157" spans="1:13" ht="16">
      <c r="A157" s="527"/>
      <c r="B157" s="532"/>
      <c r="C157" s="536"/>
      <c r="D157" s="525"/>
      <c r="E157" s="537" t="s">
        <v>352</v>
      </c>
      <c r="F157" s="538"/>
      <c r="G157" s="534"/>
    </row>
    <row r="158" spans="1:13" ht="16">
      <c r="A158" s="527"/>
      <c r="B158" s="532"/>
      <c r="C158" s="539" t="s">
        <v>220</v>
      </c>
      <c r="D158" s="540" t="s">
        <v>36</v>
      </c>
      <c r="E158" s="541" t="s">
        <v>37</v>
      </c>
      <c r="F158" s="542" t="s">
        <v>38</v>
      </c>
      <c r="G158" s="534"/>
    </row>
    <row r="159" spans="1:13" ht="16">
      <c r="A159" s="527"/>
      <c r="B159" s="532"/>
      <c r="C159" s="543" t="s">
        <v>223</v>
      </c>
      <c r="D159" s="544">
        <v>2015</v>
      </c>
      <c r="E159" s="541">
        <v>2015</v>
      </c>
      <c r="F159" s="542">
        <v>2015</v>
      </c>
      <c r="G159" s="534"/>
    </row>
    <row r="160" spans="1:13" ht="16">
      <c r="A160" s="527"/>
      <c r="B160" s="532"/>
      <c r="C160" s="545" t="s">
        <v>65</v>
      </c>
      <c r="D160" s="544">
        <v>0</v>
      </c>
      <c r="E160" s="546">
        <v>0</v>
      </c>
      <c r="F160" s="547">
        <v>0</v>
      </c>
      <c r="G160" s="534"/>
    </row>
    <row r="161" spans="1:7" ht="16">
      <c r="A161" s="527"/>
      <c r="B161" s="532"/>
      <c r="C161" s="545" t="s">
        <v>224</v>
      </c>
      <c r="D161" s="544">
        <v>66.514289194767557</v>
      </c>
      <c r="E161" s="546">
        <v>54.0840754710064</v>
      </c>
      <c r="F161" s="547">
        <v>73.483534426541198</v>
      </c>
      <c r="G161" s="534"/>
    </row>
    <row r="162" spans="1:7" ht="16">
      <c r="A162" s="527"/>
      <c r="B162" s="532"/>
      <c r="C162" s="545" t="s">
        <v>225</v>
      </c>
      <c r="D162" s="544">
        <v>13.444296527743004</v>
      </c>
      <c r="E162" s="546">
        <v>5.174617250845599</v>
      </c>
      <c r="F162" s="547">
        <v>18.08085581381901</v>
      </c>
      <c r="G162" s="534"/>
    </row>
    <row r="163" spans="1:7" ht="16">
      <c r="A163" s="527"/>
      <c r="B163" s="532"/>
      <c r="C163" s="545" t="s">
        <v>226</v>
      </c>
      <c r="D163" s="544">
        <v>16.104027644438155</v>
      </c>
      <c r="E163" s="546">
        <v>33.222839151048298</v>
      </c>
      <c r="F163" s="547">
        <v>6.5060273109427271</v>
      </c>
      <c r="G163" s="534"/>
    </row>
    <row r="164" spans="1:7" ht="17" thickBot="1">
      <c r="A164" s="527"/>
      <c r="B164" s="532"/>
      <c r="C164" s="548" t="s">
        <v>353</v>
      </c>
      <c r="D164" s="549">
        <v>3.9373866330512652</v>
      </c>
      <c r="E164" s="550">
        <v>7.5184681270996716</v>
      </c>
      <c r="F164" s="551">
        <v>1.9295824486970925</v>
      </c>
      <c r="G164" s="534"/>
    </row>
    <row r="165" spans="1:7" ht="16">
      <c r="A165" s="527"/>
      <c r="B165" s="532"/>
      <c r="C165" s="532"/>
      <c r="D165" s="528"/>
      <c r="E165" s="532"/>
      <c r="F165" s="532"/>
      <c r="G165" s="534"/>
    </row>
    <row r="166" spans="1:7" ht="16">
      <c r="A166" s="527"/>
      <c r="B166" s="532"/>
      <c r="C166" s="528"/>
      <c r="D166" s="528"/>
      <c r="E166" s="532"/>
      <c r="F166" s="532"/>
      <c r="G166" s="534"/>
    </row>
    <row r="167" spans="1:7" ht="16">
      <c r="A167" s="552"/>
      <c r="B167" s="532"/>
      <c r="C167" s="532"/>
      <c r="D167" s="532"/>
      <c r="E167" s="532"/>
      <c r="F167" s="532"/>
      <c r="G167" s="534"/>
    </row>
    <row r="168" spans="1:7" ht="16">
      <c r="A168" s="552"/>
      <c r="B168" s="532"/>
      <c r="C168" s="532"/>
      <c r="D168" s="532"/>
      <c r="E168" s="532"/>
      <c r="F168" s="532"/>
      <c r="G168" s="534"/>
    </row>
    <row r="169" spans="1:7" ht="16">
      <c r="A169" s="552"/>
      <c r="B169" s="532"/>
      <c r="C169" s="532"/>
      <c r="D169" s="532"/>
      <c r="E169" s="532"/>
      <c r="F169" s="532"/>
      <c r="G169" s="534"/>
    </row>
    <row r="170" spans="1:7" ht="16">
      <c r="A170" s="552"/>
      <c r="B170" s="532"/>
      <c r="C170" s="532"/>
      <c r="D170" s="532"/>
      <c r="E170" s="532"/>
      <c r="F170" s="532"/>
      <c r="G170" s="534"/>
    </row>
    <row r="171" spans="1:7" ht="16">
      <c r="A171" s="552"/>
      <c r="B171" s="532"/>
      <c r="C171" s="532"/>
      <c r="D171" s="532"/>
      <c r="E171" s="532"/>
      <c r="F171" s="532"/>
      <c r="G171" s="534"/>
    </row>
    <row r="172" spans="1:7" ht="16">
      <c r="A172" s="552"/>
      <c r="B172" s="532"/>
      <c r="C172" s="532"/>
      <c r="D172" s="532"/>
      <c r="E172" s="532"/>
      <c r="F172" s="532"/>
      <c r="G172" s="534"/>
    </row>
    <row r="173" spans="1:7" ht="16">
      <c r="A173" s="552"/>
      <c r="B173" s="532"/>
      <c r="C173" s="532"/>
      <c r="D173" s="532"/>
      <c r="E173" s="532"/>
      <c r="F173" s="532"/>
      <c r="G173" s="534"/>
    </row>
    <row r="174" spans="1:7" ht="16">
      <c r="A174" s="552"/>
      <c r="B174" s="532"/>
      <c r="C174" s="532"/>
      <c r="D174" s="532"/>
      <c r="E174" s="532"/>
      <c r="F174" s="532"/>
      <c r="G174" s="534"/>
    </row>
    <row r="175" spans="1:7" ht="17" thickBot="1">
      <c r="A175" s="553"/>
      <c r="B175" s="554"/>
      <c r="C175" s="554"/>
      <c r="D175" s="554"/>
      <c r="E175" s="554"/>
      <c r="F175" s="554"/>
      <c r="G175" s="555"/>
    </row>
  </sheetData>
  <mergeCells count="14">
    <mergeCell ref="A100:A110"/>
    <mergeCell ref="A111:A121"/>
    <mergeCell ref="A34:A44"/>
    <mergeCell ref="A45:A55"/>
    <mergeCell ref="A56:A66"/>
    <mergeCell ref="A67:A77"/>
    <mergeCell ref="A78:A88"/>
    <mergeCell ref="A89:A99"/>
    <mergeCell ref="A23:A33"/>
    <mergeCell ref="C9:F9"/>
    <mergeCell ref="G9:J9"/>
    <mergeCell ref="K9:N9"/>
    <mergeCell ref="O9:R9"/>
    <mergeCell ref="A12:A22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75"/>
  <sheetViews>
    <sheetView topLeftCell="A143" zoomScaleNormal="100" workbookViewId="0">
      <selection activeCell="D173" sqref="D173"/>
    </sheetView>
  </sheetViews>
  <sheetFormatPr baseColWidth="10" defaultColWidth="12.1640625" defaultRowHeight="13"/>
  <cols>
    <col min="1" max="1" width="12.1640625" style="358"/>
    <col min="2" max="2" width="47.5" style="358" customWidth="1"/>
    <col min="3" max="3" width="12.1640625" style="358"/>
    <col min="4" max="4" width="18.5" style="358" customWidth="1"/>
    <col min="5" max="16384" width="12.1640625" style="358"/>
  </cols>
  <sheetData>
    <row r="1" spans="1:18" s="354" customFormat="1" ht="25.25" customHeight="1" thickBot="1"/>
    <row r="2" spans="1:18" ht="14" thickBot="1">
      <c r="A2" s="189" t="s">
        <v>231</v>
      </c>
    </row>
    <row r="3" spans="1:18" ht="14" thickBot="1">
      <c r="A3" s="189" t="s">
        <v>354</v>
      </c>
    </row>
    <row r="4" spans="1:18" ht="14" thickBot="1">
      <c r="A4" s="189" t="s">
        <v>355</v>
      </c>
    </row>
    <row r="5" spans="1:18" ht="14" thickBot="1"/>
    <row r="6" spans="1:18" ht="14" thickBot="1">
      <c r="A6" s="189" t="s">
        <v>152</v>
      </c>
    </row>
    <row r="7" spans="1:18" ht="14" thickBot="1">
      <c r="A7" s="356" t="s">
        <v>153</v>
      </c>
      <c r="B7" s="357" t="s">
        <v>356</v>
      </c>
    </row>
    <row r="9" spans="1:18" ht="20.5" customHeight="1">
      <c r="A9" s="495"/>
      <c r="B9" s="348" t="s">
        <v>235</v>
      </c>
      <c r="C9" s="830" t="s">
        <v>155</v>
      </c>
      <c r="D9" s="815"/>
      <c r="E9" s="815"/>
      <c r="F9" s="815"/>
      <c r="G9" s="817" t="s">
        <v>156</v>
      </c>
      <c r="H9" s="817"/>
      <c r="I9" s="817"/>
      <c r="J9" s="817"/>
      <c r="K9" s="815" t="s">
        <v>157</v>
      </c>
      <c r="L9" s="815"/>
      <c r="M9" s="815"/>
      <c r="N9" s="815"/>
      <c r="O9" s="817" t="s">
        <v>125</v>
      </c>
      <c r="P9" s="817"/>
      <c r="Q9" s="817"/>
      <c r="R9" s="817"/>
    </row>
    <row r="10" spans="1:18" ht="20.5" customHeight="1">
      <c r="A10" s="204" t="s">
        <v>162</v>
      </c>
      <c r="B10" s="348" t="s">
        <v>357</v>
      </c>
      <c r="C10" s="211" t="s">
        <v>68</v>
      </c>
      <c r="D10" s="211" t="s">
        <v>69</v>
      </c>
      <c r="E10" s="211" t="s">
        <v>160</v>
      </c>
      <c r="F10" s="211" t="s">
        <v>161</v>
      </c>
      <c r="G10" s="193" t="s">
        <v>68</v>
      </c>
      <c r="H10" s="193" t="s">
        <v>69</v>
      </c>
      <c r="I10" s="193" t="s">
        <v>160</v>
      </c>
      <c r="J10" s="193" t="s">
        <v>161</v>
      </c>
      <c r="K10" s="211" t="s">
        <v>68</v>
      </c>
      <c r="L10" s="211" t="s">
        <v>69</v>
      </c>
      <c r="M10" s="211" t="s">
        <v>160</v>
      </c>
      <c r="N10" s="211" t="s">
        <v>161</v>
      </c>
      <c r="O10" s="193" t="s">
        <v>68</v>
      </c>
      <c r="P10" s="193" t="s">
        <v>69</v>
      </c>
      <c r="Q10" s="193" t="s">
        <v>160</v>
      </c>
      <c r="R10" s="193" t="s">
        <v>161</v>
      </c>
    </row>
    <row r="11" spans="1:18" ht="20.5" customHeight="1" thickBot="1">
      <c r="A11" s="496"/>
      <c r="B11" s="194" t="s">
        <v>358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</row>
    <row r="12" spans="1:18" ht="14" thickBot="1">
      <c r="A12" s="821" t="s">
        <v>163</v>
      </c>
      <c r="B12" s="327" t="s">
        <v>275</v>
      </c>
      <c r="C12" s="196">
        <v>1116341.8071554</v>
      </c>
      <c r="D12" s="196">
        <v>4532841.9076143997</v>
      </c>
      <c r="E12" s="196">
        <v>0</v>
      </c>
      <c r="F12" s="196">
        <v>53818.572074800002</v>
      </c>
      <c r="G12" s="196">
        <v>0</v>
      </c>
      <c r="H12" s="196">
        <v>0</v>
      </c>
      <c r="I12" s="196">
        <v>0</v>
      </c>
      <c r="J12" s="196">
        <v>0</v>
      </c>
      <c r="K12" s="196">
        <v>23468.2511147</v>
      </c>
      <c r="L12" s="196">
        <v>73891.408053000006</v>
      </c>
      <c r="M12" s="196">
        <v>0</v>
      </c>
      <c r="N12" s="196">
        <v>0</v>
      </c>
      <c r="O12" s="196">
        <v>1139810.0582701</v>
      </c>
      <c r="P12" s="196">
        <v>4606733.3156674998</v>
      </c>
      <c r="Q12" s="196">
        <v>0</v>
      </c>
      <c r="R12" s="196">
        <v>53818.572074800002</v>
      </c>
    </row>
    <row r="13" spans="1:18" ht="14" thickBot="1">
      <c r="A13" s="821"/>
      <c r="B13" s="327" t="s">
        <v>277</v>
      </c>
      <c r="C13" s="196">
        <v>10837.873987700001</v>
      </c>
      <c r="D13" s="196">
        <v>21782.004029700001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15283.0495273</v>
      </c>
      <c r="L13" s="196">
        <v>198804.85233289999</v>
      </c>
      <c r="M13" s="196">
        <v>0</v>
      </c>
      <c r="N13" s="196">
        <v>0</v>
      </c>
      <c r="O13" s="196">
        <v>26120.923514900001</v>
      </c>
      <c r="P13" s="196">
        <v>220586.8563626</v>
      </c>
      <c r="Q13" s="196">
        <v>0</v>
      </c>
      <c r="R13" s="196">
        <v>0</v>
      </c>
    </row>
    <row r="14" spans="1:18" ht="14" thickBot="1">
      <c r="A14" s="821"/>
      <c r="B14" s="327" t="s">
        <v>308</v>
      </c>
      <c r="C14" s="196">
        <v>6671.9664796999996</v>
      </c>
      <c r="D14" s="196">
        <v>3392.8127473999998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6671.9664796999996</v>
      </c>
      <c r="P14" s="196">
        <v>3392.8127473999998</v>
      </c>
      <c r="Q14" s="196">
        <v>0</v>
      </c>
      <c r="R14" s="196">
        <v>0</v>
      </c>
    </row>
    <row r="15" spans="1:18" ht="14" thickBot="1">
      <c r="A15" s="821"/>
      <c r="B15" s="327" t="s">
        <v>291</v>
      </c>
      <c r="C15" s="196">
        <v>51183.906051999998</v>
      </c>
      <c r="D15" s="196">
        <v>3699.2304153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5390.0299682000004</v>
      </c>
      <c r="L15" s="196">
        <v>11572.336269900001</v>
      </c>
      <c r="M15" s="196">
        <v>0</v>
      </c>
      <c r="N15" s="196">
        <v>0</v>
      </c>
      <c r="O15" s="196">
        <v>56573.936020200003</v>
      </c>
      <c r="P15" s="196">
        <v>15271.566685199999</v>
      </c>
      <c r="Q15" s="196">
        <v>0</v>
      </c>
      <c r="R15" s="196">
        <v>0</v>
      </c>
    </row>
    <row r="16" spans="1:18" ht="14" thickBot="1">
      <c r="A16" s="821"/>
      <c r="B16" s="327" t="s">
        <v>294</v>
      </c>
      <c r="C16" s="196">
        <v>3115.9621995000002</v>
      </c>
      <c r="D16" s="196">
        <v>1409.4643801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3115.9621995000002</v>
      </c>
      <c r="P16" s="196">
        <v>1409.4643801</v>
      </c>
      <c r="Q16" s="196">
        <v>0</v>
      </c>
      <c r="R16" s="196">
        <v>0</v>
      </c>
    </row>
    <row r="17" spans="1:18" ht="14" thickBot="1">
      <c r="A17" s="821"/>
      <c r="B17" s="327" t="s">
        <v>300</v>
      </c>
      <c r="C17" s="196">
        <v>137732.31947819999</v>
      </c>
      <c r="D17" s="196">
        <v>4253.0536597</v>
      </c>
      <c r="E17" s="196">
        <v>0</v>
      </c>
      <c r="F17" s="196">
        <v>5316.2721889000004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137732.31947819999</v>
      </c>
      <c r="P17" s="196">
        <v>4253.0536597</v>
      </c>
      <c r="Q17" s="196">
        <v>0</v>
      </c>
      <c r="R17" s="196">
        <v>5316.2721889000004</v>
      </c>
    </row>
    <row r="18" spans="1:18" ht="14" thickBot="1">
      <c r="A18" s="821"/>
      <c r="B18" s="327" t="s">
        <v>302</v>
      </c>
      <c r="C18" s="196">
        <v>3752.6006858000001</v>
      </c>
      <c r="D18" s="196">
        <v>14558.405502400001</v>
      </c>
      <c r="E18" s="196">
        <v>0</v>
      </c>
      <c r="F18" s="196">
        <v>8392.7568173</v>
      </c>
      <c r="G18" s="196">
        <v>0</v>
      </c>
      <c r="H18" s="196">
        <v>0</v>
      </c>
      <c r="I18" s="196">
        <v>0</v>
      </c>
      <c r="J18" s="196">
        <v>0</v>
      </c>
      <c r="K18" s="196">
        <v>1051.8290558000001</v>
      </c>
      <c r="L18" s="196">
        <v>677.62828349999995</v>
      </c>
      <c r="M18" s="196">
        <v>0</v>
      </c>
      <c r="N18" s="196">
        <v>0</v>
      </c>
      <c r="O18" s="196">
        <v>4804.4297415999999</v>
      </c>
      <c r="P18" s="196">
        <v>15236.033785899999</v>
      </c>
      <c r="Q18" s="196">
        <v>0</v>
      </c>
      <c r="R18" s="196">
        <v>8392.7568173</v>
      </c>
    </row>
    <row r="19" spans="1:18" ht="14" thickBot="1">
      <c r="A19" s="821"/>
      <c r="B19" s="327" t="s">
        <v>329</v>
      </c>
      <c r="C19" s="196">
        <v>30547.164564399998</v>
      </c>
      <c r="D19" s="196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30547.164564399998</v>
      </c>
      <c r="P19" s="196">
        <v>0</v>
      </c>
      <c r="Q19" s="196">
        <v>0</v>
      </c>
      <c r="R19" s="196">
        <v>0</v>
      </c>
    </row>
    <row r="20" spans="1:18" ht="14" thickBot="1">
      <c r="A20" s="821"/>
      <c r="B20" s="327" t="s">
        <v>309</v>
      </c>
      <c r="C20" s="196">
        <v>0</v>
      </c>
      <c r="D20" s="196">
        <v>0</v>
      </c>
      <c r="E20" s="196">
        <v>26658.4532726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925.19757519999996</v>
      </c>
      <c r="N20" s="196">
        <v>0</v>
      </c>
      <c r="O20" s="196">
        <v>0</v>
      </c>
      <c r="P20" s="196">
        <v>0</v>
      </c>
      <c r="Q20" s="196">
        <v>27583.6508479</v>
      </c>
      <c r="R20" s="196">
        <v>0</v>
      </c>
    </row>
    <row r="21" spans="1:18" ht="14" thickBot="1">
      <c r="A21" s="821"/>
      <c r="B21" s="327" t="s">
        <v>83</v>
      </c>
      <c r="C21" s="196">
        <v>5919.4922285000002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5919.4922285000002</v>
      </c>
      <c r="P21" s="196">
        <v>0</v>
      </c>
      <c r="Q21" s="196">
        <v>0</v>
      </c>
      <c r="R21" s="196">
        <v>0</v>
      </c>
    </row>
    <row r="22" spans="1:18" ht="14" thickBot="1">
      <c r="A22" s="821"/>
      <c r="B22" s="327" t="s">
        <v>161</v>
      </c>
      <c r="C22" s="196">
        <v>260.20264939999998</v>
      </c>
      <c r="D22" s="196">
        <v>0</v>
      </c>
      <c r="E22" s="196">
        <v>0</v>
      </c>
      <c r="F22" s="196">
        <v>860.05104229999995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260.20264939999998</v>
      </c>
      <c r="P22" s="196">
        <v>0</v>
      </c>
      <c r="Q22" s="196">
        <v>0</v>
      </c>
      <c r="R22" s="196">
        <v>860.05104229999995</v>
      </c>
    </row>
    <row r="23" spans="1:18" ht="14" thickBot="1">
      <c r="A23" s="823" t="s">
        <v>164</v>
      </c>
      <c r="B23" s="327" t="s">
        <v>275</v>
      </c>
      <c r="C23" s="196">
        <v>359557.36997569998</v>
      </c>
      <c r="D23" s="196">
        <v>2076220.0626162</v>
      </c>
      <c r="E23" s="196">
        <v>0</v>
      </c>
      <c r="F23" s="196">
        <v>28481.774174400001</v>
      </c>
      <c r="G23" s="196">
        <v>1002.9075340000001</v>
      </c>
      <c r="H23" s="196">
        <v>0</v>
      </c>
      <c r="I23" s="196">
        <v>0</v>
      </c>
      <c r="J23" s="196">
        <v>0</v>
      </c>
      <c r="K23" s="196">
        <v>0</v>
      </c>
      <c r="L23" s="196">
        <v>42573.057916700003</v>
      </c>
      <c r="M23" s="196">
        <v>0</v>
      </c>
      <c r="N23" s="196">
        <v>0</v>
      </c>
      <c r="O23" s="196">
        <v>360560.27750969998</v>
      </c>
      <c r="P23" s="196">
        <v>2118793.1205329001</v>
      </c>
      <c r="Q23" s="196">
        <v>0</v>
      </c>
      <c r="R23" s="196">
        <v>28481.774174400001</v>
      </c>
    </row>
    <row r="24" spans="1:18" ht="14" thickBot="1">
      <c r="A24" s="823"/>
      <c r="B24" s="327" t="s">
        <v>277</v>
      </c>
      <c r="C24" s="196">
        <v>6754.1635482000002</v>
      </c>
      <c r="D24" s="196">
        <v>112469.5479917</v>
      </c>
      <c r="E24" s="196">
        <v>0</v>
      </c>
      <c r="F24" s="196">
        <v>4192.4568503999999</v>
      </c>
      <c r="G24" s="196">
        <v>1005.6853441</v>
      </c>
      <c r="H24" s="196">
        <v>20506.293792699998</v>
      </c>
      <c r="I24" s="196">
        <v>0</v>
      </c>
      <c r="J24" s="196">
        <v>0</v>
      </c>
      <c r="K24" s="196">
        <v>2599.8478656000002</v>
      </c>
      <c r="L24" s="196">
        <v>21437.3160632</v>
      </c>
      <c r="M24" s="196">
        <v>0</v>
      </c>
      <c r="N24" s="196">
        <v>0</v>
      </c>
      <c r="O24" s="196">
        <v>10359.696757899999</v>
      </c>
      <c r="P24" s="196">
        <v>154413.1578475</v>
      </c>
      <c r="Q24" s="196">
        <v>0</v>
      </c>
      <c r="R24" s="196">
        <v>4192.4568503999999</v>
      </c>
    </row>
    <row r="25" spans="1:18" ht="14" thickBot="1">
      <c r="A25" s="823"/>
      <c r="B25" s="327" t="s">
        <v>308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</row>
    <row r="26" spans="1:18" ht="14" thickBot="1">
      <c r="A26" s="823"/>
      <c r="B26" s="327" t="s">
        <v>291</v>
      </c>
      <c r="C26" s="196">
        <v>59136.4789915</v>
      </c>
      <c r="D26" s="196">
        <v>231009.43754809999</v>
      </c>
      <c r="E26" s="196">
        <v>0</v>
      </c>
      <c r="F26" s="196">
        <v>3734.0581440000001</v>
      </c>
      <c r="G26" s="196">
        <v>96230.250467000005</v>
      </c>
      <c r="H26" s="196">
        <v>2494409.2268877001</v>
      </c>
      <c r="I26" s="196">
        <v>0</v>
      </c>
      <c r="J26" s="196">
        <v>34384.888600500002</v>
      </c>
      <c r="K26" s="196">
        <v>0</v>
      </c>
      <c r="L26" s="196">
        <v>20945.639879499999</v>
      </c>
      <c r="M26" s="196">
        <v>0</v>
      </c>
      <c r="N26" s="196">
        <v>0</v>
      </c>
      <c r="O26" s="196">
        <v>155366.72945849999</v>
      </c>
      <c r="P26" s="196">
        <v>2746364.3043153002</v>
      </c>
      <c r="Q26" s="196">
        <v>0</v>
      </c>
      <c r="R26" s="196">
        <v>38118.946744499997</v>
      </c>
    </row>
    <row r="27" spans="1:18" ht="14" thickBot="1">
      <c r="A27" s="823"/>
      <c r="B27" s="327" t="s">
        <v>294</v>
      </c>
      <c r="C27" s="196">
        <v>20937.211941000001</v>
      </c>
      <c r="D27" s="196">
        <v>87399.111396799999</v>
      </c>
      <c r="E27" s="196">
        <v>0</v>
      </c>
      <c r="F27" s="196">
        <v>3384.452315</v>
      </c>
      <c r="G27" s="196">
        <v>23021.675868599999</v>
      </c>
      <c r="H27" s="196">
        <v>306035.95714999997</v>
      </c>
      <c r="I27" s="196">
        <v>0</v>
      </c>
      <c r="J27" s="196">
        <v>1091.6776953000001</v>
      </c>
      <c r="K27" s="196">
        <v>1850.4531273</v>
      </c>
      <c r="L27" s="196">
        <v>28173.164971400001</v>
      </c>
      <c r="M27" s="196">
        <v>0</v>
      </c>
      <c r="N27" s="196">
        <v>0</v>
      </c>
      <c r="O27" s="196">
        <v>45809.3409369</v>
      </c>
      <c r="P27" s="196">
        <v>421608.2335182</v>
      </c>
      <c r="Q27" s="196">
        <v>0</v>
      </c>
      <c r="R27" s="196">
        <v>4476.1300103000003</v>
      </c>
    </row>
    <row r="28" spans="1:18" ht="14" thickBot="1">
      <c r="A28" s="823"/>
      <c r="B28" s="327" t="s">
        <v>300</v>
      </c>
      <c r="C28" s="196">
        <v>4885.4465694999999</v>
      </c>
      <c r="D28" s="196">
        <v>38620.203495299997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4885.4465694999999</v>
      </c>
      <c r="P28" s="196">
        <v>38620.203495299997</v>
      </c>
      <c r="Q28" s="196">
        <v>0</v>
      </c>
      <c r="R28" s="196">
        <v>0</v>
      </c>
    </row>
    <row r="29" spans="1:18" ht="14" thickBot="1">
      <c r="A29" s="823"/>
      <c r="B29" s="327" t="s">
        <v>302</v>
      </c>
      <c r="C29" s="196">
        <v>0</v>
      </c>
      <c r="D29" s="196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529.04894019999995</v>
      </c>
      <c r="M29" s="196">
        <v>0</v>
      </c>
      <c r="N29" s="196">
        <v>0</v>
      </c>
      <c r="O29" s="196">
        <v>0</v>
      </c>
      <c r="P29" s="196">
        <v>529.04894019999995</v>
      </c>
      <c r="Q29" s="196">
        <v>0</v>
      </c>
      <c r="R29" s="196">
        <v>0</v>
      </c>
    </row>
    <row r="30" spans="1:18" ht="14" thickBot="1">
      <c r="A30" s="823"/>
      <c r="B30" s="327" t="s">
        <v>329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</row>
    <row r="31" spans="1:18" ht="14" thickBot="1">
      <c r="A31" s="823"/>
      <c r="B31" s="327" t="s">
        <v>309</v>
      </c>
      <c r="C31" s="196">
        <v>0</v>
      </c>
      <c r="D31" s="196">
        <v>0</v>
      </c>
      <c r="E31" s="196">
        <v>64969.5485434</v>
      </c>
      <c r="F31" s="196">
        <v>0</v>
      </c>
      <c r="G31" s="196">
        <v>0</v>
      </c>
      <c r="H31" s="196">
        <v>0</v>
      </c>
      <c r="I31" s="196">
        <v>276564.52953170001</v>
      </c>
      <c r="J31" s="196">
        <v>0</v>
      </c>
      <c r="K31" s="196">
        <v>0</v>
      </c>
      <c r="L31" s="196">
        <v>0</v>
      </c>
      <c r="M31" s="196">
        <v>4514.2264587999998</v>
      </c>
      <c r="N31" s="196">
        <v>0</v>
      </c>
      <c r="O31" s="196">
        <v>0</v>
      </c>
      <c r="P31" s="196">
        <v>0</v>
      </c>
      <c r="Q31" s="196">
        <v>346048.30453389999</v>
      </c>
      <c r="R31" s="196">
        <v>0</v>
      </c>
    </row>
    <row r="32" spans="1:18" ht="14" thickBot="1">
      <c r="A32" s="823"/>
      <c r="B32" s="327" t="s">
        <v>83</v>
      </c>
      <c r="C32" s="196">
        <v>5913.8280215000004</v>
      </c>
      <c r="D32" s="196">
        <v>2823.4997951999999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5913.8280215000004</v>
      </c>
      <c r="P32" s="196">
        <v>2823.4997951999999</v>
      </c>
      <c r="Q32" s="196">
        <v>0</v>
      </c>
      <c r="R32" s="196">
        <v>0</v>
      </c>
    </row>
    <row r="33" spans="1:18" ht="14" thickBot="1">
      <c r="A33" s="823"/>
      <c r="B33" s="327" t="s">
        <v>161</v>
      </c>
      <c r="C33" s="196">
        <v>0</v>
      </c>
      <c r="D33" s="196">
        <v>0</v>
      </c>
      <c r="E33" s="196">
        <v>0</v>
      </c>
      <c r="F33" s="196">
        <v>3392.3050529000002</v>
      </c>
      <c r="G33" s="196">
        <v>0</v>
      </c>
      <c r="H33" s="196">
        <v>1660.932149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1660.932149</v>
      </c>
      <c r="Q33" s="196">
        <v>0</v>
      </c>
      <c r="R33" s="196">
        <v>3392.3050529000002</v>
      </c>
    </row>
    <row r="34" spans="1:18" ht="14" thickBot="1">
      <c r="A34" s="821" t="s">
        <v>165</v>
      </c>
      <c r="B34" s="327" t="s">
        <v>275</v>
      </c>
      <c r="C34" s="196">
        <v>54618.986394</v>
      </c>
      <c r="D34" s="196">
        <v>677344.24569280003</v>
      </c>
      <c r="E34" s="196">
        <v>0</v>
      </c>
      <c r="F34" s="196">
        <v>8617.3635302000002</v>
      </c>
      <c r="G34" s="196">
        <v>936.21668290000002</v>
      </c>
      <c r="H34" s="196">
        <v>48341.323090099999</v>
      </c>
      <c r="I34" s="196">
        <v>0</v>
      </c>
      <c r="J34" s="196">
        <v>0</v>
      </c>
      <c r="K34" s="196">
        <v>9312.5617249999996</v>
      </c>
      <c r="L34" s="196">
        <v>24926.049544000001</v>
      </c>
      <c r="M34" s="196">
        <v>0</v>
      </c>
      <c r="N34" s="196">
        <v>339.7581591</v>
      </c>
      <c r="O34" s="196">
        <v>64867.764801899997</v>
      </c>
      <c r="P34" s="196">
        <v>750611.61832679994</v>
      </c>
      <c r="Q34" s="196">
        <v>0</v>
      </c>
      <c r="R34" s="196">
        <v>8957.1216893000001</v>
      </c>
    </row>
    <row r="35" spans="1:18" ht="14" thickBot="1">
      <c r="A35" s="821"/>
      <c r="B35" s="327" t="s">
        <v>277</v>
      </c>
      <c r="C35" s="196">
        <v>7338.6627484999999</v>
      </c>
      <c r="D35" s="196">
        <v>40484.290017200001</v>
      </c>
      <c r="E35" s="196">
        <v>0</v>
      </c>
      <c r="F35" s="196">
        <v>0</v>
      </c>
      <c r="G35" s="196">
        <v>1256.1022984000001</v>
      </c>
      <c r="H35" s="196">
        <v>9063.6271502</v>
      </c>
      <c r="I35" s="196">
        <v>0</v>
      </c>
      <c r="J35" s="196">
        <v>0</v>
      </c>
      <c r="K35" s="196">
        <v>0</v>
      </c>
      <c r="L35" s="196">
        <v>9408.0285774999993</v>
      </c>
      <c r="M35" s="196">
        <v>0</v>
      </c>
      <c r="N35" s="196">
        <v>0</v>
      </c>
      <c r="O35" s="196">
        <v>8594.7650470000008</v>
      </c>
      <c r="P35" s="196">
        <v>58955.945744999997</v>
      </c>
      <c r="Q35" s="196">
        <v>0</v>
      </c>
      <c r="R35" s="196">
        <v>0</v>
      </c>
    </row>
    <row r="36" spans="1:18" ht="14" thickBot="1">
      <c r="A36" s="821"/>
      <c r="B36" s="327" t="s">
        <v>308</v>
      </c>
      <c r="C36" s="196">
        <v>0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</row>
    <row r="37" spans="1:18" ht="14" thickBot="1">
      <c r="A37" s="821"/>
      <c r="B37" s="327" t="s">
        <v>291</v>
      </c>
      <c r="C37" s="196">
        <v>4700.2426523000004</v>
      </c>
      <c r="D37" s="196">
        <v>35324.137495100003</v>
      </c>
      <c r="E37" s="196">
        <v>0</v>
      </c>
      <c r="F37" s="196">
        <v>0</v>
      </c>
      <c r="G37" s="196">
        <v>3033.7664497000001</v>
      </c>
      <c r="H37" s="196">
        <v>61359.510342900001</v>
      </c>
      <c r="I37" s="196">
        <v>0</v>
      </c>
      <c r="J37" s="196">
        <v>0</v>
      </c>
      <c r="K37" s="196">
        <v>1987.5987642</v>
      </c>
      <c r="L37" s="196">
        <v>3810.1510764999998</v>
      </c>
      <c r="M37" s="196">
        <v>0</v>
      </c>
      <c r="N37" s="196">
        <v>0</v>
      </c>
      <c r="O37" s="196">
        <v>9721.6078662</v>
      </c>
      <c r="P37" s="196">
        <v>100493.7989145</v>
      </c>
      <c r="Q37" s="196">
        <v>0</v>
      </c>
      <c r="R37" s="196">
        <v>0</v>
      </c>
    </row>
    <row r="38" spans="1:18" ht="14" thickBot="1">
      <c r="A38" s="821"/>
      <c r="B38" s="327" t="s">
        <v>294</v>
      </c>
      <c r="C38" s="196">
        <v>5923.4031364000002</v>
      </c>
      <c r="D38" s="196">
        <v>15137.958531800001</v>
      </c>
      <c r="E38" s="196">
        <v>0</v>
      </c>
      <c r="F38" s="196">
        <v>0</v>
      </c>
      <c r="G38" s="196">
        <v>11962.760827599999</v>
      </c>
      <c r="H38" s="196">
        <v>85078.726121700005</v>
      </c>
      <c r="I38" s="196">
        <v>0</v>
      </c>
      <c r="J38" s="196">
        <v>0</v>
      </c>
      <c r="K38" s="196">
        <v>1059.8826225</v>
      </c>
      <c r="L38" s="196">
        <v>3264.6754129000001</v>
      </c>
      <c r="M38" s="196">
        <v>0</v>
      </c>
      <c r="N38" s="196">
        <v>0</v>
      </c>
      <c r="O38" s="196">
        <v>18946.0465864</v>
      </c>
      <c r="P38" s="196">
        <v>103481.3600664</v>
      </c>
      <c r="Q38" s="196">
        <v>0</v>
      </c>
      <c r="R38" s="196">
        <v>0</v>
      </c>
    </row>
    <row r="39" spans="1:18" ht="14" thickBot="1">
      <c r="A39" s="821"/>
      <c r="B39" s="327" t="s">
        <v>300</v>
      </c>
      <c r="C39" s="196">
        <v>0</v>
      </c>
      <c r="D39" s="196">
        <v>7721.6735908000001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7721.6735908000001</v>
      </c>
      <c r="Q39" s="196">
        <v>0</v>
      </c>
      <c r="R39" s="196">
        <v>0</v>
      </c>
    </row>
    <row r="40" spans="1:18" ht="14" thickBot="1">
      <c r="A40" s="821"/>
      <c r="B40" s="327" t="s">
        <v>302</v>
      </c>
      <c r="C40" s="196">
        <v>0</v>
      </c>
      <c r="D40" s="196">
        <v>6182.4390038000001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6182.4390038000001</v>
      </c>
      <c r="Q40" s="196">
        <v>0</v>
      </c>
      <c r="R40" s="196">
        <v>0</v>
      </c>
    </row>
    <row r="41" spans="1:18" ht="14" thickBot="1">
      <c r="A41" s="821"/>
      <c r="B41" s="327" t="s">
        <v>329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1128.8783721</v>
      </c>
      <c r="M41" s="196">
        <v>0</v>
      </c>
      <c r="N41" s="196">
        <v>0</v>
      </c>
      <c r="O41" s="196">
        <v>0</v>
      </c>
      <c r="P41" s="196">
        <v>1128.8783721</v>
      </c>
      <c r="Q41" s="196">
        <v>0</v>
      </c>
      <c r="R41" s="196">
        <v>0</v>
      </c>
    </row>
    <row r="42" spans="1:18" ht="14" thickBot="1">
      <c r="A42" s="821"/>
      <c r="B42" s="327" t="s">
        <v>309</v>
      </c>
      <c r="C42" s="196">
        <v>0</v>
      </c>
      <c r="D42" s="196">
        <v>0</v>
      </c>
      <c r="E42" s="196">
        <v>32435.169454300001</v>
      </c>
      <c r="F42" s="196">
        <v>0</v>
      </c>
      <c r="G42" s="196">
        <v>0</v>
      </c>
      <c r="H42" s="196">
        <v>0</v>
      </c>
      <c r="I42" s="196">
        <v>18251.269631899999</v>
      </c>
      <c r="J42" s="196">
        <v>0</v>
      </c>
      <c r="K42" s="196">
        <v>0</v>
      </c>
      <c r="L42" s="196">
        <v>0</v>
      </c>
      <c r="M42" s="196">
        <v>6571.9545142999996</v>
      </c>
      <c r="N42" s="196">
        <v>0</v>
      </c>
      <c r="O42" s="196">
        <v>0</v>
      </c>
      <c r="P42" s="196">
        <v>0</v>
      </c>
      <c r="Q42" s="196">
        <v>57258.3936005</v>
      </c>
      <c r="R42" s="196">
        <v>0</v>
      </c>
    </row>
    <row r="43" spans="1:18" ht="14" thickBot="1">
      <c r="A43" s="821"/>
      <c r="B43" s="327" t="s">
        <v>83</v>
      </c>
      <c r="C43" s="196">
        <v>1801.6345355999999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1801.6345355999999</v>
      </c>
      <c r="P43" s="196">
        <v>0</v>
      </c>
      <c r="Q43" s="196">
        <v>0</v>
      </c>
      <c r="R43" s="196">
        <v>0</v>
      </c>
    </row>
    <row r="44" spans="1:18" ht="14" thickBot="1">
      <c r="A44" s="821"/>
      <c r="B44" s="327" t="s">
        <v>161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</row>
    <row r="45" spans="1:18" ht="14" thickBot="1">
      <c r="A45" s="823" t="s">
        <v>166</v>
      </c>
      <c r="B45" s="327" t="s">
        <v>275</v>
      </c>
      <c r="C45" s="196">
        <v>283776.61298869998</v>
      </c>
      <c r="D45" s="196">
        <v>1664530.1927372999</v>
      </c>
      <c r="E45" s="196">
        <v>0</v>
      </c>
      <c r="F45" s="196">
        <v>30066.305750700001</v>
      </c>
      <c r="G45" s="196">
        <v>2593.0073084000001</v>
      </c>
      <c r="H45" s="196">
        <v>39005.988693300002</v>
      </c>
      <c r="I45" s="196">
        <v>0</v>
      </c>
      <c r="J45" s="196">
        <v>0</v>
      </c>
      <c r="K45" s="196">
        <v>8589.6329557000008</v>
      </c>
      <c r="L45" s="196">
        <v>19851.3374864</v>
      </c>
      <c r="M45" s="196">
        <v>0</v>
      </c>
      <c r="N45" s="196">
        <v>0</v>
      </c>
      <c r="O45" s="196">
        <v>294959.25325279997</v>
      </c>
      <c r="P45" s="196">
        <v>1723387.5189171</v>
      </c>
      <c r="Q45" s="196">
        <v>0</v>
      </c>
      <c r="R45" s="196">
        <v>30066.305750700001</v>
      </c>
    </row>
    <row r="46" spans="1:18" ht="14" thickBot="1">
      <c r="A46" s="823"/>
      <c r="B46" s="327" t="s">
        <v>277</v>
      </c>
      <c r="C46" s="196">
        <v>572.64064029999997</v>
      </c>
      <c r="D46" s="196">
        <v>16305.0417941</v>
      </c>
      <c r="E46" s="196">
        <v>0</v>
      </c>
      <c r="F46" s="196">
        <v>0</v>
      </c>
      <c r="G46" s="196">
        <v>0</v>
      </c>
      <c r="H46" s="196">
        <v>11051.4474371</v>
      </c>
      <c r="I46" s="196">
        <v>0</v>
      </c>
      <c r="J46" s="196">
        <v>0</v>
      </c>
      <c r="K46" s="196">
        <v>982.58140130000004</v>
      </c>
      <c r="L46" s="196">
        <v>9189.4921687999995</v>
      </c>
      <c r="M46" s="196">
        <v>0</v>
      </c>
      <c r="N46" s="196">
        <v>0</v>
      </c>
      <c r="O46" s="196">
        <v>1555.2220416</v>
      </c>
      <c r="P46" s="196">
        <v>36545.981399999997</v>
      </c>
      <c r="Q46" s="196">
        <v>0</v>
      </c>
      <c r="R46" s="196">
        <v>0</v>
      </c>
    </row>
    <row r="47" spans="1:18" ht="14" thickBot="1">
      <c r="A47" s="823"/>
      <c r="B47" s="327" t="s">
        <v>308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500.01521819999999</v>
      </c>
      <c r="L47" s="196">
        <v>0</v>
      </c>
      <c r="M47" s="196">
        <v>0</v>
      </c>
      <c r="N47" s="196">
        <v>0</v>
      </c>
      <c r="O47" s="196">
        <v>500.01521819999999</v>
      </c>
      <c r="P47" s="196">
        <v>0</v>
      </c>
      <c r="Q47" s="196">
        <v>0</v>
      </c>
      <c r="R47" s="196">
        <v>0</v>
      </c>
    </row>
    <row r="48" spans="1:18" ht="14" thickBot="1">
      <c r="A48" s="823"/>
      <c r="B48" s="327" t="s">
        <v>291</v>
      </c>
      <c r="C48" s="196">
        <v>10999.386959199999</v>
      </c>
      <c r="D48" s="196">
        <v>105278.3848035</v>
      </c>
      <c r="E48" s="196">
        <v>0</v>
      </c>
      <c r="F48" s="196">
        <v>431.14965530000001</v>
      </c>
      <c r="G48" s="196">
        <v>5484.6522419000003</v>
      </c>
      <c r="H48" s="196">
        <v>95816.407693600006</v>
      </c>
      <c r="I48" s="196">
        <v>0</v>
      </c>
      <c r="J48" s="196">
        <v>0</v>
      </c>
      <c r="K48" s="196">
        <v>9297.2612265999996</v>
      </c>
      <c r="L48" s="196">
        <v>21420.548469599998</v>
      </c>
      <c r="M48" s="196">
        <v>0</v>
      </c>
      <c r="N48" s="196">
        <v>0</v>
      </c>
      <c r="O48" s="196">
        <v>25781.3004277</v>
      </c>
      <c r="P48" s="196">
        <v>222515.34096669999</v>
      </c>
      <c r="Q48" s="196">
        <v>0</v>
      </c>
      <c r="R48" s="196">
        <v>431.14965530000001</v>
      </c>
    </row>
    <row r="49" spans="1:18" ht="14" thickBot="1">
      <c r="A49" s="823"/>
      <c r="B49" s="327" t="s">
        <v>294</v>
      </c>
      <c r="C49" s="196">
        <v>25829.655900500002</v>
      </c>
      <c r="D49" s="196">
        <v>148583.55516799999</v>
      </c>
      <c r="E49" s="196">
        <v>0</v>
      </c>
      <c r="F49" s="196">
        <v>491.53164939999999</v>
      </c>
      <c r="G49" s="196">
        <v>3831.2557445000002</v>
      </c>
      <c r="H49" s="196">
        <v>79230.849533000001</v>
      </c>
      <c r="I49" s="196">
        <v>0</v>
      </c>
      <c r="J49" s="196">
        <v>3811.2396859999999</v>
      </c>
      <c r="K49" s="196">
        <v>28621.368645899998</v>
      </c>
      <c r="L49" s="196">
        <v>28311.7056476</v>
      </c>
      <c r="M49" s="196">
        <v>0</v>
      </c>
      <c r="N49" s="196">
        <v>0</v>
      </c>
      <c r="O49" s="196">
        <v>58282.280291000003</v>
      </c>
      <c r="P49" s="196">
        <v>256126.11034859999</v>
      </c>
      <c r="Q49" s="196">
        <v>0</v>
      </c>
      <c r="R49" s="196">
        <v>4302.7713353999998</v>
      </c>
    </row>
    <row r="50" spans="1:18" ht="14" thickBot="1">
      <c r="A50" s="823"/>
      <c r="B50" s="327" t="s">
        <v>300</v>
      </c>
      <c r="C50" s="196">
        <v>5752.6897317000003</v>
      </c>
      <c r="D50" s="196">
        <v>55092.223451400001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5752.6897317000003</v>
      </c>
      <c r="P50" s="196">
        <v>55092.223451400001</v>
      </c>
      <c r="Q50" s="196">
        <v>0</v>
      </c>
      <c r="R50" s="196">
        <v>0</v>
      </c>
    </row>
    <row r="51" spans="1:18" ht="14" thickBot="1">
      <c r="A51" s="823"/>
      <c r="B51" s="327" t="s">
        <v>302</v>
      </c>
      <c r="C51" s="196">
        <v>1420.085687</v>
      </c>
      <c r="D51" s="196">
        <v>16999.0845157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2718.4449233999999</v>
      </c>
      <c r="L51" s="196">
        <v>8806.4245491000001</v>
      </c>
      <c r="M51" s="196">
        <v>0</v>
      </c>
      <c r="N51" s="196">
        <v>0</v>
      </c>
      <c r="O51" s="196">
        <v>4138.5306104000001</v>
      </c>
      <c r="P51" s="196">
        <v>25805.5090648</v>
      </c>
      <c r="Q51" s="196">
        <v>0</v>
      </c>
      <c r="R51" s="196">
        <v>0</v>
      </c>
    </row>
    <row r="52" spans="1:18" ht="14" thickBot="1">
      <c r="A52" s="823"/>
      <c r="B52" s="327" t="s">
        <v>329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</row>
    <row r="53" spans="1:18" ht="14" thickBot="1">
      <c r="A53" s="823"/>
      <c r="B53" s="327" t="s">
        <v>309</v>
      </c>
      <c r="C53" s="196">
        <v>0</v>
      </c>
      <c r="D53" s="196">
        <v>0</v>
      </c>
      <c r="E53" s="196">
        <v>40731.977711799998</v>
      </c>
      <c r="F53" s="196">
        <v>0</v>
      </c>
      <c r="G53" s="196">
        <v>0</v>
      </c>
      <c r="H53" s="196">
        <v>0</v>
      </c>
      <c r="I53" s="196">
        <v>15516.453626799999</v>
      </c>
      <c r="J53" s="196">
        <v>0</v>
      </c>
      <c r="K53" s="196">
        <v>0</v>
      </c>
      <c r="L53" s="196">
        <v>0</v>
      </c>
      <c r="M53" s="196">
        <v>22718.056188499999</v>
      </c>
      <c r="N53" s="196">
        <v>0</v>
      </c>
      <c r="O53" s="196">
        <v>0</v>
      </c>
      <c r="P53" s="196">
        <v>0</v>
      </c>
      <c r="Q53" s="196">
        <v>78966.487527000005</v>
      </c>
      <c r="R53" s="196">
        <v>0</v>
      </c>
    </row>
    <row r="54" spans="1:18" ht="14" thickBot="1">
      <c r="A54" s="823"/>
      <c r="B54" s="327" t="s">
        <v>83</v>
      </c>
      <c r="C54" s="196">
        <v>4059.0872969000002</v>
      </c>
      <c r="D54" s="196">
        <v>2904.1079771</v>
      </c>
      <c r="E54" s="196">
        <v>0</v>
      </c>
      <c r="F54" s="196">
        <v>0</v>
      </c>
      <c r="G54" s="196">
        <v>571.54770259999998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4630.6349995</v>
      </c>
      <c r="P54" s="196">
        <v>2904.1079771</v>
      </c>
      <c r="Q54" s="196">
        <v>0</v>
      </c>
      <c r="R54" s="196">
        <v>0</v>
      </c>
    </row>
    <row r="55" spans="1:18" ht="14" thickBot="1">
      <c r="A55" s="823"/>
      <c r="B55" s="327" t="s">
        <v>161</v>
      </c>
      <c r="C55" s="196">
        <v>617.25739139999996</v>
      </c>
      <c r="D55" s="196">
        <v>7598.905796</v>
      </c>
      <c r="E55" s="196">
        <v>0</v>
      </c>
      <c r="F55" s="196">
        <v>2158.9057081999999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1574.7746092</v>
      </c>
      <c r="O55" s="196">
        <v>617.25739139999996</v>
      </c>
      <c r="P55" s="196">
        <v>7598.905796</v>
      </c>
      <c r="Q55" s="196">
        <v>0</v>
      </c>
      <c r="R55" s="196">
        <v>3733.6803175</v>
      </c>
    </row>
    <row r="56" spans="1:18" ht="14" thickBot="1">
      <c r="A56" s="821" t="s">
        <v>167</v>
      </c>
      <c r="B56" s="327" t="s">
        <v>275</v>
      </c>
      <c r="C56" s="196">
        <v>407997.00299120002</v>
      </c>
      <c r="D56" s="196">
        <v>3357484.6527135</v>
      </c>
      <c r="E56" s="196">
        <v>0</v>
      </c>
      <c r="F56" s="196">
        <v>29745.647200799998</v>
      </c>
      <c r="G56" s="196">
        <v>22816.3367359</v>
      </c>
      <c r="H56" s="196">
        <v>134960.650142</v>
      </c>
      <c r="I56" s="196">
        <v>0</v>
      </c>
      <c r="J56" s="196">
        <v>1517.2637697</v>
      </c>
      <c r="K56" s="196">
        <v>9797.2840209999995</v>
      </c>
      <c r="L56" s="196">
        <v>14178.426897699999</v>
      </c>
      <c r="M56" s="196">
        <v>0</v>
      </c>
      <c r="N56" s="196">
        <v>0</v>
      </c>
      <c r="O56" s="196">
        <v>440610.62374810001</v>
      </c>
      <c r="P56" s="196">
        <v>3506623.7297532</v>
      </c>
      <c r="Q56" s="196">
        <v>0</v>
      </c>
      <c r="R56" s="196">
        <v>31262.910970500001</v>
      </c>
    </row>
    <row r="57" spans="1:18" ht="14" thickBot="1">
      <c r="A57" s="821"/>
      <c r="B57" s="327" t="s">
        <v>277</v>
      </c>
      <c r="C57" s="196">
        <v>53747.757728500001</v>
      </c>
      <c r="D57" s="196">
        <v>234417.11760530001</v>
      </c>
      <c r="E57" s="196">
        <v>0</v>
      </c>
      <c r="F57" s="196">
        <v>0</v>
      </c>
      <c r="G57" s="196">
        <v>14486.849210300001</v>
      </c>
      <c r="H57" s="196">
        <v>130960.3763888</v>
      </c>
      <c r="I57" s="196">
        <v>0</v>
      </c>
      <c r="J57" s="196">
        <v>914.86151370000005</v>
      </c>
      <c r="K57" s="196">
        <v>13983.3666032</v>
      </c>
      <c r="L57" s="196">
        <v>47730.785905700002</v>
      </c>
      <c r="M57" s="196">
        <v>0</v>
      </c>
      <c r="N57" s="196">
        <v>0</v>
      </c>
      <c r="O57" s="196">
        <v>82217.973542000007</v>
      </c>
      <c r="P57" s="196">
        <v>413108.27989980002</v>
      </c>
      <c r="Q57" s="196">
        <v>0</v>
      </c>
      <c r="R57" s="196">
        <v>914.86151370000005</v>
      </c>
    </row>
    <row r="58" spans="1:18" ht="14" thickBot="1">
      <c r="A58" s="821"/>
      <c r="B58" s="327" t="s">
        <v>308</v>
      </c>
      <c r="C58" s="196">
        <v>2885.1781308</v>
      </c>
      <c r="D58" s="196">
        <v>12920.6642816</v>
      </c>
      <c r="E58" s="196">
        <v>0</v>
      </c>
      <c r="F58" s="196">
        <v>859.82514949999995</v>
      </c>
      <c r="G58" s="196">
        <v>0</v>
      </c>
      <c r="H58" s="196">
        <v>1856.9818808</v>
      </c>
      <c r="I58" s="196">
        <v>0</v>
      </c>
      <c r="J58" s="196">
        <v>0</v>
      </c>
      <c r="K58" s="196">
        <v>0</v>
      </c>
      <c r="L58" s="196">
        <v>4274.0126068</v>
      </c>
      <c r="M58" s="196">
        <v>0</v>
      </c>
      <c r="N58" s="196">
        <v>0</v>
      </c>
      <c r="O58" s="196">
        <v>2885.1781308</v>
      </c>
      <c r="P58" s="196">
        <v>19051.658769099999</v>
      </c>
      <c r="Q58" s="196">
        <v>0</v>
      </c>
      <c r="R58" s="196">
        <v>859.82514949999995</v>
      </c>
    </row>
    <row r="59" spans="1:18" ht="14" thickBot="1">
      <c r="A59" s="821"/>
      <c r="B59" s="327" t="s">
        <v>291</v>
      </c>
      <c r="C59" s="196">
        <v>107798.21699840001</v>
      </c>
      <c r="D59" s="196">
        <v>273185.32740740001</v>
      </c>
      <c r="E59" s="196">
        <v>0</v>
      </c>
      <c r="F59" s="196">
        <v>10565.663590800001</v>
      </c>
      <c r="G59" s="196">
        <v>253174.96865240001</v>
      </c>
      <c r="H59" s="196">
        <v>2859299.6450457</v>
      </c>
      <c r="I59" s="196">
        <v>0</v>
      </c>
      <c r="J59" s="196">
        <v>5944.9329286000002</v>
      </c>
      <c r="K59" s="196">
        <v>30094.369746799999</v>
      </c>
      <c r="L59" s="196">
        <v>405344.55201699998</v>
      </c>
      <c r="M59" s="196">
        <v>0</v>
      </c>
      <c r="N59" s="196">
        <v>1729.3717045000001</v>
      </c>
      <c r="O59" s="196">
        <v>391067.55539769999</v>
      </c>
      <c r="P59" s="196">
        <v>3537829.5244701998</v>
      </c>
      <c r="Q59" s="196">
        <v>0</v>
      </c>
      <c r="R59" s="196">
        <v>18239.968223899999</v>
      </c>
    </row>
    <row r="60" spans="1:18" ht="14" thickBot="1">
      <c r="A60" s="821"/>
      <c r="B60" s="327" t="s">
        <v>294</v>
      </c>
      <c r="C60" s="196">
        <v>202881.06961569999</v>
      </c>
      <c r="D60" s="196">
        <v>350331.3064455</v>
      </c>
      <c r="E60" s="196">
        <v>0</v>
      </c>
      <c r="F60" s="196">
        <v>9364.1215200000006</v>
      </c>
      <c r="G60" s="196">
        <v>78625.421241499993</v>
      </c>
      <c r="H60" s="196">
        <v>1170866.4440337999</v>
      </c>
      <c r="I60" s="196">
        <v>0</v>
      </c>
      <c r="J60" s="196">
        <v>3994.7845732000001</v>
      </c>
      <c r="K60" s="196">
        <v>46139.805623499997</v>
      </c>
      <c r="L60" s="196">
        <v>146968.25917800001</v>
      </c>
      <c r="M60" s="196">
        <v>0</v>
      </c>
      <c r="N60" s="196">
        <v>3668.2604894999999</v>
      </c>
      <c r="O60" s="196">
        <v>327646.29648080003</v>
      </c>
      <c r="P60" s="196">
        <v>1668166.0096573001</v>
      </c>
      <c r="Q60" s="196">
        <v>0</v>
      </c>
      <c r="R60" s="196">
        <v>17027.166582599999</v>
      </c>
    </row>
    <row r="61" spans="1:18" ht="14" thickBot="1">
      <c r="A61" s="821"/>
      <c r="B61" s="327" t="s">
        <v>300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10877.7697701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10877.7697701</v>
      </c>
      <c r="Q61" s="196">
        <v>0</v>
      </c>
      <c r="R61" s="196">
        <v>0</v>
      </c>
    </row>
    <row r="62" spans="1:18" ht="14" thickBot="1">
      <c r="A62" s="821"/>
      <c r="B62" s="327" t="s">
        <v>302</v>
      </c>
      <c r="C62" s="196">
        <v>2641.4476986</v>
      </c>
      <c r="D62" s="196">
        <v>0</v>
      </c>
      <c r="E62" s="196">
        <v>0</v>
      </c>
      <c r="F62" s="196">
        <v>0</v>
      </c>
      <c r="G62" s="196">
        <v>0</v>
      </c>
      <c r="H62" s="196">
        <v>13488.318257999999</v>
      </c>
      <c r="I62" s="196">
        <v>0</v>
      </c>
      <c r="J62" s="196">
        <v>459.9661246</v>
      </c>
      <c r="K62" s="196">
        <v>0</v>
      </c>
      <c r="L62" s="196">
        <v>0</v>
      </c>
      <c r="M62" s="196">
        <v>0</v>
      </c>
      <c r="N62" s="196">
        <v>0</v>
      </c>
      <c r="O62" s="196">
        <v>2641.4476986</v>
      </c>
      <c r="P62" s="196">
        <v>13488.318257999999</v>
      </c>
      <c r="Q62" s="196">
        <v>0</v>
      </c>
      <c r="R62" s="196">
        <v>459.9661246</v>
      </c>
    </row>
    <row r="63" spans="1:18" ht="14" thickBot="1">
      <c r="A63" s="821"/>
      <c r="B63" s="327" t="s">
        <v>329</v>
      </c>
      <c r="C63" s="196">
        <v>5602.7506022999996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7359.0669072000001</v>
      </c>
      <c r="L63" s="196">
        <v>0</v>
      </c>
      <c r="M63" s="196">
        <v>0</v>
      </c>
      <c r="N63" s="196">
        <v>0</v>
      </c>
      <c r="O63" s="196">
        <v>12961.817509500001</v>
      </c>
      <c r="P63" s="196">
        <v>0</v>
      </c>
      <c r="Q63" s="196">
        <v>0</v>
      </c>
      <c r="R63" s="196">
        <v>0</v>
      </c>
    </row>
    <row r="64" spans="1:18" ht="14" thickBot="1">
      <c r="A64" s="821"/>
      <c r="B64" s="327" t="s">
        <v>309</v>
      </c>
      <c r="C64" s="196">
        <v>0</v>
      </c>
      <c r="D64" s="196">
        <v>0</v>
      </c>
      <c r="E64" s="196">
        <v>77706.034658899996</v>
      </c>
      <c r="F64" s="196">
        <v>0</v>
      </c>
      <c r="G64" s="196">
        <v>0</v>
      </c>
      <c r="H64" s="196">
        <v>0</v>
      </c>
      <c r="I64" s="196">
        <v>288557.26971389999</v>
      </c>
      <c r="J64" s="196">
        <v>0</v>
      </c>
      <c r="K64" s="196">
        <v>0</v>
      </c>
      <c r="L64" s="196">
        <v>0</v>
      </c>
      <c r="M64" s="196">
        <v>16871.830607299999</v>
      </c>
      <c r="N64" s="196">
        <v>0</v>
      </c>
      <c r="O64" s="196">
        <v>0</v>
      </c>
      <c r="P64" s="196">
        <v>0</v>
      </c>
      <c r="Q64" s="196">
        <v>383135.13498009997</v>
      </c>
      <c r="R64" s="196">
        <v>0</v>
      </c>
    </row>
    <row r="65" spans="1:18" ht="14" thickBot="1">
      <c r="A65" s="821"/>
      <c r="B65" s="327" t="s">
        <v>83</v>
      </c>
      <c r="C65" s="196">
        <v>18389.545171900001</v>
      </c>
      <c r="D65" s="196">
        <v>3679.6673126999999</v>
      </c>
      <c r="E65" s="196">
        <v>0</v>
      </c>
      <c r="F65" s="196">
        <v>0</v>
      </c>
      <c r="G65" s="196">
        <v>0</v>
      </c>
      <c r="H65" s="196">
        <v>1423.0365626</v>
      </c>
      <c r="I65" s="196">
        <v>0</v>
      </c>
      <c r="J65" s="196">
        <v>0</v>
      </c>
      <c r="K65" s="196">
        <v>1296.9562231</v>
      </c>
      <c r="L65" s="196">
        <v>0</v>
      </c>
      <c r="M65" s="196">
        <v>0</v>
      </c>
      <c r="N65" s="196">
        <v>0</v>
      </c>
      <c r="O65" s="196">
        <v>19686.501394999999</v>
      </c>
      <c r="P65" s="196">
        <v>5102.7038751999999</v>
      </c>
      <c r="Q65" s="196">
        <v>0</v>
      </c>
      <c r="R65" s="196">
        <v>0</v>
      </c>
    </row>
    <row r="66" spans="1:18" ht="14" thickBot="1">
      <c r="A66" s="821"/>
      <c r="B66" s="327" t="s">
        <v>161</v>
      </c>
      <c r="C66" s="196">
        <v>809.02217810000002</v>
      </c>
      <c r="D66" s="196">
        <v>1347.5090468999999</v>
      </c>
      <c r="E66" s="196">
        <v>0</v>
      </c>
      <c r="F66" s="196">
        <v>5208.5187114</v>
      </c>
      <c r="G66" s="196">
        <v>0</v>
      </c>
      <c r="H66" s="196">
        <v>4123.2394811000004</v>
      </c>
      <c r="I66" s="196">
        <v>0</v>
      </c>
      <c r="J66" s="196">
        <v>21374.029836900001</v>
      </c>
      <c r="K66" s="196">
        <v>1940.7071014999999</v>
      </c>
      <c r="L66" s="196">
        <v>0</v>
      </c>
      <c r="M66" s="196">
        <v>0</v>
      </c>
      <c r="N66" s="196">
        <v>0</v>
      </c>
      <c r="O66" s="196">
        <v>2749.7292794999998</v>
      </c>
      <c r="P66" s="196">
        <v>5470.7485280000001</v>
      </c>
      <c r="Q66" s="196">
        <v>0</v>
      </c>
      <c r="R66" s="196">
        <v>26582.548548300001</v>
      </c>
    </row>
    <row r="67" spans="1:18" ht="14" thickBot="1">
      <c r="A67" s="823" t="s">
        <v>168</v>
      </c>
      <c r="B67" s="327" t="s">
        <v>275</v>
      </c>
      <c r="C67" s="196">
        <v>210055.980423</v>
      </c>
      <c r="D67" s="196">
        <v>1388745.0255515999</v>
      </c>
      <c r="E67" s="196">
        <v>0</v>
      </c>
      <c r="F67" s="196">
        <v>14086.3361298</v>
      </c>
      <c r="G67" s="196">
        <v>0</v>
      </c>
      <c r="H67" s="196">
        <v>11755.907092400001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210055.980423</v>
      </c>
      <c r="P67" s="196">
        <v>1400500.9326440999</v>
      </c>
      <c r="Q67" s="196">
        <v>0</v>
      </c>
      <c r="R67" s="196">
        <v>14086.3361298</v>
      </c>
    </row>
    <row r="68" spans="1:18" ht="14" thickBot="1">
      <c r="A68" s="823"/>
      <c r="B68" s="327" t="s">
        <v>277</v>
      </c>
      <c r="C68" s="196">
        <v>2494.0218410000002</v>
      </c>
      <c r="D68" s="196">
        <v>24979.480346699998</v>
      </c>
      <c r="E68" s="196">
        <v>0</v>
      </c>
      <c r="F68" s="196">
        <v>0</v>
      </c>
      <c r="G68" s="196">
        <v>31463.498607900001</v>
      </c>
      <c r="H68" s="196">
        <v>129620.5789565</v>
      </c>
      <c r="I68" s="196">
        <v>0</v>
      </c>
      <c r="J68" s="196">
        <v>0</v>
      </c>
      <c r="K68" s="196">
        <v>4917.4820041000003</v>
      </c>
      <c r="L68" s="196">
        <v>26532.7476904</v>
      </c>
      <c r="M68" s="196">
        <v>0</v>
      </c>
      <c r="N68" s="196">
        <v>1726.487341</v>
      </c>
      <c r="O68" s="196">
        <v>38875.002453000001</v>
      </c>
      <c r="P68" s="196">
        <v>181132.80699360001</v>
      </c>
      <c r="Q68" s="196">
        <v>0</v>
      </c>
      <c r="R68" s="196">
        <v>1726.487341</v>
      </c>
    </row>
    <row r="69" spans="1:18" ht="14" thickBot="1">
      <c r="A69" s="823"/>
      <c r="B69" s="327" t="s">
        <v>308</v>
      </c>
      <c r="C69" s="196">
        <v>0</v>
      </c>
      <c r="D69" s="196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</row>
    <row r="70" spans="1:18" ht="14" thickBot="1">
      <c r="A70" s="823"/>
      <c r="B70" s="327" t="s">
        <v>291</v>
      </c>
      <c r="C70" s="196">
        <v>13361.3503095</v>
      </c>
      <c r="D70" s="196">
        <v>54731.002270800003</v>
      </c>
      <c r="E70" s="196">
        <v>0</v>
      </c>
      <c r="F70" s="196">
        <v>6694.7934113000001</v>
      </c>
      <c r="G70" s="196">
        <v>70096.828945500005</v>
      </c>
      <c r="H70" s="196">
        <v>611130.82262580004</v>
      </c>
      <c r="I70" s="196">
        <v>0</v>
      </c>
      <c r="J70" s="196">
        <v>0</v>
      </c>
      <c r="K70" s="196">
        <v>12837.251575300001</v>
      </c>
      <c r="L70" s="196">
        <v>37649.264800299999</v>
      </c>
      <c r="M70" s="196">
        <v>0</v>
      </c>
      <c r="N70" s="196">
        <v>4668.7170157999999</v>
      </c>
      <c r="O70" s="196">
        <v>96295.430830400001</v>
      </c>
      <c r="P70" s="196">
        <v>703511.08969689999</v>
      </c>
      <c r="Q70" s="196">
        <v>0</v>
      </c>
      <c r="R70" s="196">
        <v>11363.5104271</v>
      </c>
    </row>
    <row r="71" spans="1:18" ht="14" thickBot="1">
      <c r="A71" s="823"/>
      <c r="B71" s="327" t="s">
        <v>294</v>
      </c>
      <c r="C71" s="196">
        <v>48257.241730399997</v>
      </c>
      <c r="D71" s="196">
        <v>80268.876862399993</v>
      </c>
      <c r="E71" s="196">
        <v>0</v>
      </c>
      <c r="F71" s="196">
        <v>0</v>
      </c>
      <c r="G71" s="196">
        <v>152466.5627906</v>
      </c>
      <c r="H71" s="196">
        <v>656881.50105740002</v>
      </c>
      <c r="I71" s="196">
        <v>0</v>
      </c>
      <c r="J71" s="196">
        <v>0</v>
      </c>
      <c r="K71" s="196">
        <v>26361.946829799999</v>
      </c>
      <c r="L71" s="196">
        <v>23778.636478100001</v>
      </c>
      <c r="M71" s="196">
        <v>0</v>
      </c>
      <c r="N71" s="196">
        <v>808.89761650000003</v>
      </c>
      <c r="O71" s="196">
        <v>227085.75135090001</v>
      </c>
      <c r="P71" s="196">
        <v>760929.01439789997</v>
      </c>
      <c r="Q71" s="196">
        <v>0</v>
      </c>
      <c r="R71" s="196">
        <v>808.89761650000003</v>
      </c>
    </row>
    <row r="72" spans="1:18" ht="14" thickBot="1">
      <c r="A72" s="823"/>
      <c r="B72" s="327" t="s">
        <v>300</v>
      </c>
      <c r="C72" s="196">
        <v>0</v>
      </c>
      <c r="D72" s="196">
        <v>4210.4178695000001</v>
      </c>
      <c r="E72" s="196">
        <v>0</v>
      </c>
      <c r="F72" s="196">
        <v>0</v>
      </c>
      <c r="G72" s="196">
        <v>0</v>
      </c>
      <c r="H72" s="196">
        <v>8203.5572733000008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12413.9751428</v>
      </c>
      <c r="Q72" s="196">
        <v>0</v>
      </c>
      <c r="R72" s="196">
        <v>0</v>
      </c>
    </row>
    <row r="73" spans="1:18" ht="14" thickBot="1">
      <c r="A73" s="823"/>
      <c r="B73" s="327" t="s">
        <v>302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1889.2265612000001</v>
      </c>
      <c r="I73" s="196">
        <v>0</v>
      </c>
      <c r="J73" s="196">
        <v>6637.5860495999996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1889.2265612000001</v>
      </c>
      <c r="Q73" s="196">
        <v>0</v>
      </c>
      <c r="R73" s="196">
        <v>6637.5860495999996</v>
      </c>
    </row>
    <row r="74" spans="1:18" ht="14" thickBot="1">
      <c r="A74" s="823"/>
      <c r="B74" s="327" t="s">
        <v>329</v>
      </c>
      <c r="C74" s="196">
        <v>0</v>
      </c>
      <c r="D74" s="196">
        <v>2044.6523408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2044.6523408</v>
      </c>
      <c r="Q74" s="196">
        <v>0</v>
      </c>
      <c r="R74" s="196">
        <v>0</v>
      </c>
    </row>
    <row r="75" spans="1:18" ht="14" thickBot="1">
      <c r="A75" s="823"/>
      <c r="B75" s="327" t="s">
        <v>309</v>
      </c>
      <c r="C75" s="196">
        <v>0</v>
      </c>
      <c r="D75" s="196">
        <v>0</v>
      </c>
      <c r="E75" s="196">
        <v>51072.414637499998</v>
      </c>
      <c r="F75" s="196">
        <v>0</v>
      </c>
      <c r="G75" s="196">
        <v>0</v>
      </c>
      <c r="H75" s="196">
        <v>0</v>
      </c>
      <c r="I75" s="196">
        <v>47663.133737900003</v>
      </c>
      <c r="J75" s="196">
        <v>0</v>
      </c>
      <c r="K75" s="196">
        <v>0</v>
      </c>
      <c r="L75" s="196">
        <v>0</v>
      </c>
      <c r="M75" s="196">
        <v>8428.3154429999995</v>
      </c>
      <c r="N75" s="196">
        <v>0</v>
      </c>
      <c r="O75" s="196">
        <v>0</v>
      </c>
      <c r="P75" s="196">
        <v>0</v>
      </c>
      <c r="Q75" s="196">
        <v>107163.8638185</v>
      </c>
      <c r="R75" s="196">
        <v>0</v>
      </c>
    </row>
    <row r="76" spans="1:18" ht="14" thickBot="1">
      <c r="A76" s="823"/>
      <c r="B76" s="327" t="s">
        <v>83</v>
      </c>
      <c r="C76" s="196">
        <v>0</v>
      </c>
      <c r="D76" s="196">
        <v>0</v>
      </c>
      <c r="E76" s="196">
        <v>0</v>
      </c>
      <c r="F76" s="196">
        <v>0</v>
      </c>
      <c r="G76" s="196">
        <v>485.42709059999999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485.42709059999999</v>
      </c>
      <c r="P76" s="196">
        <v>0</v>
      </c>
      <c r="Q76" s="196">
        <v>0</v>
      </c>
      <c r="R76" s="196">
        <v>0</v>
      </c>
    </row>
    <row r="77" spans="1:18" ht="14" thickBot="1">
      <c r="A77" s="823"/>
      <c r="B77" s="327" t="s">
        <v>161</v>
      </c>
      <c r="C77" s="196">
        <v>771.03489149999996</v>
      </c>
      <c r="D77" s="196">
        <v>0</v>
      </c>
      <c r="E77" s="196">
        <v>0</v>
      </c>
      <c r="F77" s="196">
        <v>0</v>
      </c>
      <c r="G77" s="196">
        <v>0</v>
      </c>
      <c r="H77" s="196">
        <v>11919.868624700001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771.03489149999996</v>
      </c>
      <c r="P77" s="196">
        <v>11919.868624700001</v>
      </c>
      <c r="Q77" s="196">
        <v>0</v>
      </c>
      <c r="R77" s="196">
        <v>0</v>
      </c>
    </row>
    <row r="78" spans="1:18" ht="14" thickBot="1">
      <c r="A78" s="821" t="s">
        <v>169</v>
      </c>
      <c r="B78" s="327" t="s">
        <v>275</v>
      </c>
      <c r="C78" s="196">
        <v>3121200.2846709001</v>
      </c>
      <c r="D78" s="196">
        <v>8755599.5169748999</v>
      </c>
      <c r="E78" s="196">
        <v>0</v>
      </c>
      <c r="F78" s="196">
        <v>493738.87940209999</v>
      </c>
      <c r="G78" s="196">
        <v>0</v>
      </c>
      <c r="H78" s="196">
        <v>22659.664567299998</v>
      </c>
      <c r="I78" s="196">
        <v>0</v>
      </c>
      <c r="J78" s="196">
        <v>0</v>
      </c>
      <c r="K78" s="196">
        <v>9999.7428326999998</v>
      </c>
      <c r="L78" s="196">
        <v>47859.332766799998</v>
      </c>
      <c r="M78" s="196">
        <v>0</v>
      </c>
      <c r="N78" s="196">
        <v>0</v>
      </c>
      <c r="O78" s="196">
        <v>3131200.0275035999</v>
      </c>
      <c r="P78" s="196">
        <v>8826118.5143090002</v>
      </c>
      <c r="Q78" s="196">
        <v>0</v>
      </c>
      <c r="R78" s="196">
        <v>493738.87940209999</v>
      </c>
    </row>
    <row r="79" spans="1:18" ht="14" thickBot="1">
      <c r="A79" s="821"/>
      <c r="B79" s="327" t="s">
        <v>277</v>
      </c>
      <c r="C79" s="196">
        <v>24051.370086899999</v>
      </c>
      <c r="D79" s="196">
        <v>58766.200358299997</v>
      </c>
      <c r="E79" s="196">
        <v>0</v>
      </c>
      <c r="F79" s="196">
        <v>0</v>
      </c>
      <c r="G79" s="196">
        <v>0</v>
      </c>
      <c r="H79" s="196">
        <v>12417.2400057</v>
      </c>
      <c r="I79" s="196">
        <v>0</v>
      </c>
      <c r="J79" s="196">
        <v>0</v>
      </c>
      <c r="K79" s="196">
        <v>6973.3829685999999</v>
      </c>
      <c r="L79" s="196">
        <v>39829.4332488</v>
      </c>
      <c r="M79" s="196">
        <v>0</v>
      </c>
      <c r="N79" s="196">
        <v>11965.553942299999</v>
      </c>
      <c r="O79" s="196">
        <v>31024.753055599998</v>
      </c>
      <c r="P79" s="196">
        <v>111012.8736128</v>
      </c>
      <c r="Q79" s="196">
        <v>0</v>
      </c>
      <c r="R79" s="196">
        <v>11965.553942299999</v>
      </c>
    </row>
    <row r="80" spans="1:18" ht="14" thickBot="1">
      <c r="A80" s="821"/>
      <c r="B80" s="327" t="s">
        <v>308</v>
      </c>
      <c r="C80" s="196">
        <v>45416.398058500003</v>
      </c>
      <c r="D80" s="196">
        <v>7420.0000298000004</v>
      </c>
      <c r="E80" s="196">
        <v>0</v>
      </c>
      <c r="F80" s="196">
        <v>1845.4905507999999</v>
      </c>
      <c r="G80" s="196">
        <v>0</v>
      </c>
      <c r="H80" s="196">
        <v>0</v>
      </c>
      <c r="I80" s="196">
        <v>0</v>
      </c>
      <c r="J80" s="196">
        <v>0</v>
      </c>
      <c r="K80" s="196">
        <v>948.0701656</v>
      </c>
      <c r="L80" s="196">
        <v>0</v>
      </c>
      <c r="M80" s="196">
        <v>0</v>
      </c>
      <c r="N80" s="196">
        <v>0</v>
      </c>
      <c r="O80" s="196">
        <v>46364.468224099997</v>
      </c>
      <c r="P80" s="196">
        <v>7420.0000298000004</v>
      </c>
      <c r="Q80" s="196">
        <v>0</v>
      </c>
      <c r="R80" s="196">
        <v>1845.4905507999999</v>
      </c>
    </row>
    <row r="81" spans="1:18" ht="14" thickBot="1">
      <c r="A81" s="821"/>
      <c r="B81" s="327" t="s">
        <v>291</v>
      </c>
      <c r="C81" s="196">
        <v>76001.293845499997</v>
      </c>
      <c r="D81" s="196">
        <v>66518.5545729</v>
      </c>
      <c r="E81" s="196">
        <v>0</v>
      </c>
      <c r="F81" s="196">
        <v>1790.6329886000001</v>
      </c>
      <c r="G81" s="196">
        <v>0</v>
      </c>
      <c r="H81" s="196">
        <v>30305.570613899999</v>
      </c>
      <c r="I81" s="196">
        <v>0</v>
      </c>
      <c r="J81" s="196">
        <v>0</v>
      </c>
      <c r="K81" s="196">
        <v>36553.670593100003</v>
      </c>
      <c r="L81" s="196">
        <v>6247.3982556000001</v>
      </c>
      <c r="M81" s="196">
        <v>0</v>
      </c>
      <c r="N81" s="196">
        <v>740.1854247</v>
      </c>
      <c r="O81" s="196">
        <v>112554.9644386</v>
      </c>
      <c r="P81" s="196">
        <v>103071.52344229999</v>
      </c>
      <c r="Q81" s="196">
        <v>0</v>
      </c>
      <c r="R81" s="196">
        <v>2530.8184132000001</v>
      </c>
    </row>
    <row r="82" spans="1:18" ht="14" thickBot="1">
      <c r="A82" s="821"/>
      <c r="B82" s="327" t="s">
        <v>294</v>
      </c>
      <c r="C82" s="196">
        <v>162736.95010009999</v>
      </c>
      <c r="D82" s="196">
        <v>336702.37045019999</v>
      </c>
      <c r="E82" s="196">
        <v>0</v>
      </c>
      <c r="F82" s="196">
        <v>7189.2969174</v>
      </c>
      <c r="G82" s="196">
        <v>0</v>
      </c>
      <c r="H82" s="196">
        <v>159767.54248860001</v>
      </c>
      <c r="I82" s="196">
        <v>0</v>
      </c>
      <c r="J82" s="196">
        <v>3803.0721035000001</v>
      </c>
      <c r="K82" s="196">
        <v>27645.338728399998</v>
      </c>
      <c r="L82" s="196">
        <v>23019.0160091</v>
      </c>
      <c r="M82" s="196">
        <v>0</v>
      </c>
      <c r="N82" s="196">
        <v>0</v>
      </c>
      <c r="O82" s="196">
        <v>190382.28882839999</v>
      </c>
      <c r="P82" s="196">
        <v>519488.92894790001</v>
      </c>
      <c r="Q82" s="196">
        <v>0</v>
      </c>
      <c r="R82" s="196">
        <v>10992.3690209</v>
      </c>
    </row>
    <row r="83" spans="1:18" ht="14" thickBot="1">
      <c r="A83" s="821"/>
      <c r="B83" s="327" t="s">
        <v>300</v>
      </c>
      <c r="C83" s="196">
        <v>78975.158184500004</v>
      </c>
      <c r="D83" s="196">
        <v>25763.538762299999</v>
      </c>
      <c r="E83" s="196">
        <v>0</v>
      </c>
      <c r="F83" s="196">
        <v>2486.2315546</v>
      </c>
      <c r="G83" s="196">
        <v>0</v>
      </c>
      <c r="H83" s="196">
        <v>0</v>
      </c>
      <c r="I83" s="196">
        <v>0</v>
      </c>
      <c r="J83" s="196">
        <v>0</v>
      </c>
      <c r="K83" s="196">
        <v>17000.520350899998</v>
      </c>
      <c r="L83" s="196">
        <v>9929.0862491999997</v>
      </c>
      <c r="M83" s="196">
        <v>0</v>
      </c>
      <c r="N83" s="196">
        <v>2110.9744808</v>
      </c>
      <c r="O83" s="196">
        <v>95975.678535400002</v>
      </c>
      <c r="P83" s="196">
        <v>35692.625011600001</v>
      </c>
      <c r="Q83" s="196">
        <v>0</v>
      </c>
      <c r="R83" s="196">
        <v>4597.2060353999996</v>
      </c>
    </row>
    <row r="84" spans="1:18" ht="14" thickBot="1">
      <c r="A84" s="821"/>
      <c r="B84" s="327" t="s">
        <v>302</v>
      </c>
      <c r="C84" s="196">
        <v>2999.6345283999999</v>
      </c>
      <c r="D84" s="196">
        <v>862.73950509999997</v>
      </c>
      <c r="E84" s="196">
        <v>0</v>
      </c>
      <c r="F84" s="196">
        <v>938.94091890000004</v>
      </c>
      <c r="G84" s="196">
        <v>0</v>
      </c>
      <c r="H84" s="196">
        <v>0</v>
      </c>
      <c r="I84" s="196">
        <v>0</v>
      </c>
      <c r="J84" s="196">
        <v>0</v>
      </c>
      <c r="K84" s="196">
        <v>889.90347220000001</v>
      </c>
      <c r="L84" s="196">
        <v>3866.0373758999999</v>
      </c>
      <c r="M84" s="196">
        <v>0</v>
      </c>
      <c r="N84" s="196">
        <v>0</v>
      </c>
      <c r="O84" s="196">
        <v>3889.5380006</v>
      </c>
      <c r="P84" s="196">
        <v>4728.7768810999996</v>
      </c>
      <c r="Q84" s="196">
        <v>0</v>
      </c>
      <c r="R84" s="196">
        <v>938.94091890000004</v>
      </c>
    </row>
    <row r="85" spans="1:18" ht="14" thickBot="1">
      <c r="A85" s="821"/>
      <c r="B85" s="327" t="s">
        <v>329</v>
      </c>
      <c r="C85" s="196">
        <v>9007.3872639000001</v>
      </c>
      <c r="D85" s="196">
        <v>3154.0546463999999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9007.3872639000001</v>
      </c>
      <c r="P85" s="196">
        <v>3154.0546463999999</v>
      </c>
      <c r="Q85" s="196">
        <v>0</v>
      </c>
      <c r="R85" s="196">
        <v>0</v>
      </c>
    </row>
    <row r="86" spans="1:18" ht="14" thickBot="1">
      <c r="A86" s="821"/>
      <c r="B86" s="327" t="s">
        <v>309</v>
      </c>
      <c r="C86" s="196">
        <v>0</v>
      </c>
      <c r="D86" s="196">
        <v>0</v>
      </c>
      <c r="E86" s="196">
        <v>46947.573584899998</v>
      </c>
      <c r="F86" s="196">
        <v>0</v>
      </c>
      <c r="G86" s="196">
        <v>0</v>
      </c>
      <c r="H86" s="196">
        <v>0</v>
      </c>
      <c r="I86" s="196">
        <v>5864.8859229999998</v>
      </c>
      <c r="J86" s="196">
        <v>0</v>
      </c>
      <c r="K86" s="196">
        <v>0</v>
      </c>
      <c r="L86" s="196">
        <v>0</v>
      </c>
      <c r="M86" s="196">
        <v>3172.3466948</v>
      </c>
      <c r="N86" s="196">
        <v>0</v>
      </c>
      <c r="O86" s="196">
        <v>0</v>
      </c>
      <c r="P86" s="196">
        <v>0</v>
      </c>
      <c r="Q86" s="196">
        <v>55984.806202699998</v>
      </c>
      <c r="R86" s="196">
        <v>0</v>
      </c>
    </row>
    <row r="87" spans="1:18" ht="14" thickBot="1">
      <c r="A87" s="821"/>
      <c r="B87" s="327" t="s">
        <v>83</v>
      </c>
      <c r="C87" s="196">
        <v>22386.115757899999</v>
      </c>
      <c r="D87" s="196">
        <v>12225.5624957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22386.115757899999</v>
      </c>
      <c r="P87" s="196">
        <v>12225.5624957</v>
      </c>
      <c r="Q87" s="196">
        <v>0</v>
      </c>
      <c r="R87" s="196">
        <v>0</v>
      </c>
    </row>
    <row r="88" spans="1:18" ht="14" thickBot="1">
      <c r="A88" s="821"/>
      <c r="B88" s="327" t="s">
        <v>161</v>
      </c>
      <c r="C88" s="196">
        <v>1719.1086217</v>
      </c>
      <c r="D88" s="196">
        <v>4800.6899278000001</v>
      </c>
      <c r="E88" s="196">
        <v>0</v>
      </c>
      <c r="F88" s="196">
        <v>51523.202193099998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1719.1086217</v>
      </c>
      <c r="P88" s="196">
        <v>4800.6899278000001</v>
      </c>
      <c r="Q88" s="196">
        <v>0</v>
      </c>
      <c r="R88" s="196">
        <v>51523.202193099998</v>
      </c>
    </row>
    <row r="89" spans="1:18" ht="14" thickBot="1">
      <c r="A89" s="823" t="s">
        <v>170</v>
      </c>
      <c r="B89" s="327" t="s">
        <v>275</v>
      </c>
      <c r="C89" s="196">
        <v>188444.9696752</v>
      </c>
      <c r="D89" s="196">
        <v>1180845.0947684001</v>
      </c>
      <c r="E89" s="196">
        <v>0</v>
      </c>
      <c r="F89" s="196">
        <v>39316.856240599998</v>
      </c>
      <c r="G89" s="196">
        <v>8005.6662794000003</v>
      </c>
      <c r="H89" s="196">
        <v>128555.23255289999</v>
      </c>
      <c r="I89" s="196">
        <v>0</v>
      </c>
      <c r="J89" s="196">
        <v>1361.8640224999999</v>
      </c>
      <c r="K89" s="196">
        <v>8216.9453911000001</v>
      </c>
      <c r="L89" s="196">
        <v>12013.034921300001</v>
      </c>
      <c r="M89" s="196">
        <v>0</v>
      </c>
      <c r="N89" s="196">
        <v>0</v>
      </c>
      <c r="O89" s="196">
        <v>204667.58134569999</v>
      </c>
      <c r="P89" s="196">
        <v>1321413.3622425999</v>
      </c>
      <c r="Q89" s="196">
        <v>0</v>
      </c>
      <c r="R89" s="196">
        <v>40678.720263000003</v>
      </c>
    </row>
    <row r="90" spans="1:18" ht="14" thickBot="1">
      <c r="A90" s="823"/>
      <c r="B90" s="327" t="s">
        <v>277</v>
      </c>
      <c r="C90" s="196">
        <v>3488.9414406000001</v>
      </c>
      <c r="D90" s="196">
        <v>47228.887828300001</v>
      </c>
      <c r="E90" s="196">
        <v>0</v>
      </c>
      <c r="F90" s="196">
        <v>10626.069013099999</v>
      </c>
      <c r="G90" s="196">
        <v>8908.3102459999991</v>
      </c>
      <c r="H90" s="196">
        <v>87868.076817199995</v>
      </c>
      <c r="I90" s="196">
        <v>0</v>
      </c>
      <c r="J90" s="196">
        <v>0</v>
      </c>
      <c r="K90" s="196">
        <v>14261.7135793</v>
      </c>
      <c r="L90" s="196">
        <v>51269.659895299999</v>
      </c>
      <c r="M90" s="196">
        <v>0</v>
      </c>
      <c r="N90" s="196">
        <v>0</v>
      </c>
      <c r="O90" s="196">
        <v>26658.965265800001</v>
      </c>
      <c r="P90" s="196">
        <v>186366.6245408</v>
      </c>
      <c r="Q90" s="196">
        <v>0</v>
      </c>
      <c r="R90" s="196">
        <v>10626.069013099999</v>
      </c>
    </row>
    <row r="91" spans="1:18" ht="14" thickBot="1">
      <c r="A91" s="823"/>
      <c r="B91" s="327" t="s">
        <v>308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</row>
    <row r="92" spans="1:18" ht="14" thickBot="1">
      <c r="A92" s="823"/>
      <c r="B92" s="327" t="s">
        <v>291</v>
      </c>
      <c r="C92" s="196">
        <v>11908.926277099999</v>
      </c>
      <c r="D92" s="196">
        <v>46781.160441200002</v>
      </c>
      <c r="E92" s="196">
        <v>0</v>
      </c>
      <c r="F92" s="196">
        <v>0</v>
      </c>
      <c r="G92" s="196">
        <v>55867.335649799999</v>
      </c>
      <c r="H92" s="196">
        <v>911200.4150873</v>
      </c>
      <c r="I92" s="196">
        <v>0</v>
      </c>
      <c r="J92" s="196">
        <v>15597.3991618</v>
      </c>
      <c r="K92" s="196">
        <v>16109.8175235</v>
      </c>
      <c r="L92" s="196">
        <v>80824.695056500001</v>
      </c>
      <c r="M92" s="196">
        <v>0</v>
      </c>
      <c r="N92" s="196">
        <v>0</v>
      </c>
      <c r="O92" s="196">
        <v>83886.079450399993</v>
      </c>
      <c r="P92" s="196">
        <v>1038806.270585</v>
      </c>
      <c r="Q92" s="196">
        <v>0</v>
      </c>
      <c r="R92" s="196">
        <v>15597.3991618</v>
      </c>
    </row>
    <row r="93" spans="1:18" ht="14" thickBot="1">
      <c r="A93" s="823"/>
      <c r="B93" s="327" t="s">
        <v>294</v>
      </c>
      <c r="C93" s="196">
        <v>39221.688925299997</v>
      </c>
      <c r="D93" s="196">
        <v>124370.749916</v>
      </c>
      <c r="E93" s="196">
        <v>0</v>
      </c>
      <c r="F93" s="196">
        <v>0</v>
      </c>
      <c r="G93" s="196">
        <v>80157.538046500005</v>
      </c>
      <c r="H93" s="196">
        <v>921689.96311090002</v>
      </c>
      <c r="I93" s="196">
        <v>0</v>
      </c>
      <c r="J93" s="196">
        <v>17423.692769400001</v>
      </c>
      <c r="K93" s="196">
        <v>13433.4084165</v>
      </c>
      <c r="L93" s="196">
        <v>47622.232199099999</v>
      </c>
      <c r="M93" s="196">
        <v>0</v>
      </c>
      <c r="N93" s="196">
        <v>0</v>
      </c>
      <c r="O93" s="196">
        <v>132812.6353883</v>
      </c>
      <c r="P93" s="196">
        <v>1093682.9452259</v>
      </c>
      <c r="Q93" s="196">
        <v>0</v>
      </c>
      <c r="R93" s="196">
        <v>17423.692769400001</v>
      </c>
    </row>
    <row r="94" spans="1:18" ht="14" thickBot="1">
      <c r="A94" s="823"/>
      <c r="B94" s="327" t="s">
        <v>300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</row>
    <row r="95" spans="1:18" ht="14" thickBot="1">
      <c r="A95" s="823"/>
      <c r="B95" s="327" t="s">
        <v>302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</row>
    <row r="96" spans="1:18" ht="14" thickBot="1">
      <c r="A96" s="823"/>
      <c r="B96" s="327" t="s">
        <v>329</v>
      </c>
      <c r="C96" s="196">
        <v>22677.228115900001</v>
      </c>
      <c r="D96" s="196">
        <v>0</v>
      </c>
      <c r="E96" s="196">
        <v>0</v>
      </c>
      <c r="F96" s="196">
        <v>0</v>
      </c>
      <c r="G96" s="196">
        <v>0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22677.228115900001</v>
      </c>
      <c r="P96" s="196">
        <v>0</v>
      </c>
      <c r="Q96" s="196">
        <v>0</v>
      </c>
      <c r="R96" s="196">
        <v>0</v>
      </c>
    </row>
    <row r="97" spans="1:18" ht="14" thickBot="1">
      <c r="A97" s="823"/>
      <c r="B97" s="327" t="s">
        <v>309</v>
      </c>
      <c r="C97" s="196">
        <v>0</v>
      </c>
      <c r="D97" s="196">
        <v>0</v>
      </c>
      <c r="E97" s="196">
        <v>36035.515608100002</v>
      </c>
      <c r="F97" s="196">
        <v>0</v>
      </c>
      <c r="G97" s="196">
        <v>0</v>
      </c>
      <c r="H97" s="196">
        <v>0</v>
      </c>
      <c r="I97" s="196">
        <v>99670.744140299998</v>
      </c>
      <c r="J97" s="196">
        <v>0</v>
      </c>
      <c r="K97" s="196">
        <v>0</v>
      </c>
      <c r="L97" s="196">
        <v>0</v>
      </c>
      <c r="M97" s="196">
        <v>28568.948221400002</v>
      </c>
      <c r="N97" s="196">
        <v>0</v>
      </c>
      <c r="O97" s="196">
        <v>0</v>
      </c>
      <c r="P97" s="196">
        <v>0</v>
      </c>
      <c r="Q97" s="196">
        <v>164275.20796979999</v>
      </c>
      <c r="R97" s="196">
        <v>0</v>
      </c>
    </row>
    <row r="98" spans="1:18" ht="14" thickBot="1">
      <c r="A98" s="823"/>
      <c r="B98" s="327" t="s">
        <v>83</v>
      </c>
      <c r="C98" s="196">
        <v>0</v>
      </c>
      <c r="D98" s="196">
        <v>0</v>
      </c>
      <c r="E98" s="196">
        <v>0</v>
      </c>
      <c r="F98" s="196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196">
        <v>0</v>
      </c>
    </row>
    <row r="99" spans="1:18" ht="14" thickBot="1">
      <c r="A99" s="823"/>
      <c r="B99" s="327" t="s">
        <v>161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4545.4352908000001</v>
      </c>
      <c r="I99" s="196">
        <v>0</v>
      </c>
      <c r="J99" s="196">
        <v>2647.2800514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4545.4352908000001</v>
      </c>
      <c r="Q99" s="196">
        <v>0</v>
      </c>
      <c r="R99" s="196">
        <v>2647.2800514</v>
      </c>
    </row>
    <row r="100" spans="1:18" ht="14" thickBot="1">
      <c r="A100" s="821" t="s">
        <v>171</v>
      </c>
      <c r="B100" s="327" t="s">
        <v>275</v>
      </c>
      <c r="C100" s="196">
        <v>187122.71265999999</v>
      </c>
      <c r="D100" s="196">
        <v>697599.25255580002</v>
      </c>
      <c r="E100" s="196">
        <v>0</v>
      </c>
      <c r="F100" s="196">
        <v>11096.972360199999</v>
      </c>
      <c r="G100" s="196">
        <v>15835.452996399999</v>
      </c>
      <c r="H100" s="196">
        <v>42067.784957199998</v>
      </c>
      <c r="I100" s="196">
        <v>0</v>
      </c>
      <c r="J100" s="196">
        <v>448.89944009999999</v>
      </c>
      <c r="K100" s="196">
        <v>2449.7005686000002</v>
      </c>
      <c r="L100" s="196">
        <v>3078.6109317</v>
      </c>
      <c r="M100" s="196">
        <v>0</v>
      </c>
      <c r="N100" s="196">
        <v>0</v>
      </c>
      <c r="O100" s="196">
        <v>205407.86622500001</v>
      </c>
      <c r="P100" s="196">
        <v>742745.64844470005</v>
      </c>
      <c r="Q100" s="196">
        <v>0</v>
      </c>
      <c r="R100" s="196">
        <v>11545.8718004</v>
      </c>
    </row>
    <row r="101" spans="1:18" ht="14" thickBot="1">
      <c r="A101" s="821"/>
      <c r="B101" s="327" t="s">
        <v>277</v>
      </c>
      <c r="C101" s="196">
        <v>6680.5342131999996</v>
      </c>
      <c r="D101" s="196">
        <v>61082.043221699998</v>
      </c>
      <c r="E101" s="196">
        <v>0</v>
      </c>
      <c r="F101" s="196">
        <v>0</v>
      </c>
      <c r="G101" s="196">
        <v>7283.6180394000003</v>
      </c>
      <c r="H101" s="196">
        <v>152546.8208253</v>
      </c>
      <c r="I101" s="196">
        <v>0</v>
      </c>
      <c r="J101" s="196">
        <v>0</v>
      </c>
      <c r="K101" s="196">
        <v>22580.992741099999</v>
      </c>
      <c r="L101" s="196">
        <v>15674.885747599999</v>
      </c>
      <c r="M101" s="196">
        <v>0</v>
      </c>
      <c r="N101" s="196">
        <v>0</v>
      </c>
      <c r="O101" s="196">
        <v>36545.1449937</v>
      </c>
      <c r="P101" s="196">
        <v>229303.74979460001</v>
      </c>
      <c r="Q101" s="196">
        <v>0</v>
      </c>
      <c r="R101" s="196">
        <v>0</v>
      </c>
    </row>
    <row r="102" spans="1:18" ht="14" thickBot="1">
      <c r="A102" s="821"/>
      <c r="B102" s="327" t="s">
        <v>308</v>
      </c>
      <c r="C102" s="196">
        <v>0</v>
      </c>
      <c r="D102" s="196">
        <v>0</v>
      </c>
      <c r="E102" s="196">
        <v>0</v>
      </c>
      <c r="F102" s="196">
        <v>0</v>
      </c>
      <c r="G102" s="196">
        <v>0</v>
      </c>
      <c r="H102" s="196">
        <v>11785.641801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11785.641801</v>
      </c>
      <c r="Q102" s="196">
        <v>0</v>
      </c>
      <c r="R102" s="196">
        <v>0</v>
      </c>
    </row>
    <row r="103" spans="1:18" ht="14" thickBot="1">
      <c r="A103" s="821"/>
      <c r="B103" s="327" t="s">
        <v>291</v>
      </c>
      <c r="C103" s="196">
        <v>3254.0832624999998</v>
      </c>
      <c r="D103" s="196">
        <v>51226.274672200001</v>
      </c>
      <c r="E103" s="196">
        <v>0</v>
      </c>
      <c r="F103" s="196">
        <v>0</v>
      </c>
      <c r="G103" s="196">
        <v>50079.277118700003</v>
      </c>
      <c r="H103" s="196">
        <v>1843073.4838314999</v>
      </c>
      <c r="I103" s="196">
        <v>0</v>
      </c>
      <c r="J103" s="196">
        <v>7386.6581587999999</v>
      </c>
      <c r="K103" s="196">
        <v>15938.5084059</v>
      </c>
      <c r="L103" s="196">
        <v>9548.6253589000007</v>
      </c>
      <c r="M103" s="196">
        <v>0</v>
      </c>
      <c r="N103" s="196">
        <v>7791.4070574999996</v>
      </c>
      <c r="O103" s="196">
        <v>69271.8687871</v>
      </c>
      <c r="P103" s="196">
        <v>1903848.3838626</v>
      </c>
      <c r="Q103" s="196">
        <v>0</v>
      </c>
      <c r="R103" s="196">
        <v>15178.0652163</v>
      </c>
    </row>
    <row r="104" spans="1:18" ht="14" thickBot="1">
      <c r="A104" s="821"/>
      <c r="B104" s="327" t="s">
        <v>294</v>
      </c>
      <c r="C104" s="196">
        <v>36536.465265300001</v>
      </c>
      <c r="D104" s="196">
        <v>83392.939401900003</v>
      </c>
      <c r="E104" s="196">
        <v>0</v>
      </c>
      <c r="F104" s="196">
        <v>0</v>
      </c>
      <c r="G104" s="196">
        <v>66295.137362299996</v>
      </c>
      <c r="H104" s="196">
        <v>1978792.8494579999</v>
      </c>
      <c r="I104" s="196">
        <v>0</v>
      </c>
      <c r="J104" s="196">
        <v>12543.713310900001</v>
      </c>
      <c r="K104" s="196">
        <v>32850.768317399998</v>
      </c>
      <c r="L104" s="196">
        <v>5065.4253356999998</v>
      </c>
      <c r="M104" s="196">
        <v>0</v>
      </c>
      <c r="N104" s="196">
        <v>0</v>
      </c>
      <c r="O104" s="196">
        <v>135682.370945</v>
      </c>
      <c r="P104" s="196">
        <v>2067251.2141956999</v>
      </c>
      <c r="Q104" s="196">
        <v>0</v>
      </c>
      <c r="R104" s="196">
        <v>12543.713310900001</v>
      </c>
    </row>
    <row r="105" spans="1:18" ht="14" thickBot="1">
      <c r="A105" s="821"/>
      <c r="B105" s="327" t="s">
        <v>300</v>
      </c>
      <c r="C105" s="196">
        <v>0</v>
      </c>
      <c r="D105" s="196">
        <v>0</v>
      </c>
      <c r="E105" s="196">
        <v>0</v>
      </c>
      <c r="F105" s="196">
        <v>0</v>
      </c>
      <c r="G105" s="196">
        <v>0</v>
      </c>
      <c r="H105" s="196">
        <v>5210.3334535000004</v>
      </c>
      <c r="I105" s="196">
        <v>0</v>
      </c>
      <c r="J105" s="196">
        <v>0</v>
      </c>
      <c r="K105" s="196">
        <v>835.69584139999995</v>
      </c>
      <c r="L105" s="196">
        <v>0</v>
      </c>
      <c r="M105" s="196">
        <v>0</v>
      </c>
      <c r="N105" s="196">
        <v>0</v>
      </c>
      <c r="O105" s="196">
        <v>835.69584139999995</v>
      </c>
      <c r="P105" s="196">
        <v>5210.3334535000004</v>
      </c>
      <c r="Q105" s="196">
        <v>0</v>
      </c>
      <c r="R105" s="196">
        <v>0</v>
      </c>
    </row>
    <row r="106" spans="1:18" ht="14" thickBot="1">
      <c r="A106" s="821"/>
      <c r="B106" s="327" t="s">
        <v>302</v>
      </c>
      <c r="C106" s="196">
        <v>0</v>
      </c>
      <c r="D106" s="196">
        <v>0</v>
      </c>
      <c r="E106" s="196">
        <v>0</v>
      </c>
      <c r="F106" s="196">
        <v>0</v>
      </c>
      <c r="G106" s="196">
        <v>0</v>
      </c>
      <c r="H106" s="196">
        <v>4371.2510136999999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4371.2510136999999</v>
      </c>
      <c r="Q106" s="196">
        <v>0</v>
      </c>
      <c r="R106" s="196">
        <v>0</v>
      </c>
    </row>
    <row r="107" spans="1:18" ht="14" thickBot="1">
      <c r="A107" s="821"/>
      <c r="B107" s="327" t="s">
        <v>329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</row>
    <row r="108" spans="1:18" ht="14" thickBot="1">
      <c r="A108" s="821"/>
      <c r="B108" s="327" t="s">
        <v>309</v>
      </c>
      <c r="C108" s="196">
        <v>0</v>
      </c>
      <c r="D108" s="196">
        <v>0</v>
      </c>
      <c r="E108" s="196">
        <v>5513.9396532999999</v>
      </c>
      <c r="F108" s="196">
        <v>0</v>
      </c>
      <c r="G108" s="196">
        <v>0</v>
      </c>
      <c r="H108" s="196">
        <v>0</v>
      </c>
      <c r="I108" s="196">
        <v>233605.29642259999</v>
      </c>
      <c r="J108" s="196">
        <v>0</v>
      </c>
      <c r="K108" s="196">
        <v>0</v>
      </c>
      <c r="L108" s="196">
        <v>0</v>
      </c>
      <c r="M108" s="196">
        <v>10898.048706</v>
      </c>
      <c r="N108" s="196">
        <v>0</v>
      </c>
      <c r="O108" s="196">
        <v>0</v>
      </c>
      <c r="P108" s="196">
        <v>0</v>
      </c>
      <c r="Q108" s="196">
        <v>250017.2847818</v>
      </c>
      <c r="R108" s="196">
        <v>0</v>
      </c>
    </row>
    <row r="109" spans="1:18" ht="14" thickBot="1">
      <c r="A109" s="821"/>
      <c r="B109" s="327" t="s">
        <v>83</v>
      </c>
      <c r="C109" s="196">
        <v>0</v>
      </c>
      <c r="D109" s="196">
        <v>0</v>
      </c>
      <c r="E109" s="196">
        <v>0</v>
      </c>
      <c r="F109" s="196"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196">
        <v>0</v>
      </c>
    </row>
    <row r="110" spans="1:18" ht="14" thickBot="1">
      <c r="A110" s="821"/>
      <c r="B110" s="327" t="s">
        <v>161</v>
      </c>
      <c r="C110" s="196">
        <v>0</v>
      </c>
      <c r="D110" s="196">
        <v>0</v>
      </c>
      <c r="E110" s="196">
        <v>0</v>
      </c>
      <c r="F110" s="196">
        <v>673.68411760000004</v>
      </c>
      <c r="G110" s="196">
        <v>0</v>
      </c>
      <c r="H110" s="196">
        <v>2782.6595302999999</v>
      </c>
      <c r="I110" s="196">
        <v>0</v>
      </c>
      <c r="J110" s="196">
        <v>2229.3324975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2782.6595302999999</v>
      </c>
      <c r="Q110" s="196">
        <v>0</v>
      </c>
      <c r="R110" s="196">
        <v>2903.0166152000002</v>
      </c>
    </row>
    <row r="111" spans="1:18" ht="14" thickBot="1">
      <c r="A111" s="831" t="s">
        <v>125</v>
      </c>
      <c r="B111" s="497" t="s">
        <v>275</v>
      </c>
      <c r="C111" s="498">
        <v>5929115.7269339999</v>
      </c>
      <c r="D111" s="498">
        <v>24331209.951225001</v>
      </c>
      <c r="E111" s="498">
        <v>0</v>
      </c>
      <c r="F111" s="498">
        <v>708968.70686359995</v>
      </c>
      <c r="G111" s="498">
        <v>51189.587536999999</v>
      </c>
      <c r="H111" s="498">
        <v>427346.5510953</v>
      </c>
      <c r="I111" s="498">
        <v>0</v>
      </c>
      <c r="J111" s="498">
        <v>3328.0272322999999</v>
      </c>
      <c r="K111" s="498">
        <v>71834.118608699995</v>
      </c>
      <c r="L111" s="498">
        <v>238371.25851750001</v>
      </c>
      <c r="M111" s="498">
        <v>0</v>
      </c>
      <c r="N111" s="498">
        <v>339.7581591</v>
      </c>
      <c r="O111" s="498">
        <v>6052139.4330797</v>
      </c>
      <c r="P111" s="498">
        <v>24996927.760837801</v>
      </c>
      <c r="Q111" s="498">
        <v>0</v>
      </c>
      <c r="R111" s="498">
        <v>712636.49225510005</v>
      </c>
    </row>
    <row r="112" spans="1:18" ht="14" thickBot="1">
      <c r="A112" s="831"/>
      <c r="B112" s="497" t="s">
        <v>277</v>
      </c>
      <c r="C112" s="498">
        <v>115965.9662349</v>
      </c>
      <c r="D112" s="498">
        <v>617514.61319299997</v>
      </c>
      <c r="E112" s="498">
        <v>0</v>
      </c>
      <c r="F112" s="498">
        <v>14818.525863499999</v>
      </c>
      <c r="G112" s="498">
        <v>64404.063746100001</v>
      </c>
      <c r="H112" s="498">
        <v>554034.46137349994</v>
      </c>
      <c r="I112" s="498">
        <v>0</v>
      </c>
      <c r="J112" s="498">
        <v>914.86151370000005</v>
      </c>
      <c r="K112" s="498">
        <v>81582.416690400001</v>
      </c>
      <c r="L112" s="498">
        <v>419877.20163020003</v>
      </c>
      <c r="M112" s="498">
        <v>0</v>
      </c>
      <c r="N112" s="498">
        <v>13692.0412832</v>
      </c>
      <c r="O112" s="498">
        <v>261952.44667139999</v>
      </c>
      <c r="P112" s="498">
        <v>1591426.2761967001</v>
      </c>
      <c r="Q112" s="498">
        <v>0</v>
      </c>
      <c r="R112" s="498">
        <v>29425.428660500002</v>
      </c>
    </row>
    <row r="113" spans="1:18" ht="14" thickBot="1">
      <c r="A113" s="831"/>
      <c r="B113" s="497" t="s">
        <v>308</v>
      </c>
      <c r="C113" s="498">
        <v>54973.542669000002</v>
      </c>
      <c r="D113" s="498">
        <v>23733.477058799999</v>
      </c>
      <c r="E113" s="498">
        <v>0</v>
      </c>
      <c r="F113" s="498">
        <v>2705.3157003000001</v>
      </c>
      <c r="G113" s="498">
        <v>0</v>
      </c>
      <c r="H113" s="498">
        <v>13642.6236818</v>
      </c>
      <c r="I113" s="498">
        <v>0</v>
      </c>
      <c r="J113" s="498">
        <v>0</v>
      </c>
      <c r="K113" s="498">
        <v>1448.0853838</v>
      </c>
      <c r="L113" s="498">
        <v>4274.0126068</v>
      </c>
      <c r="M113" s="498">
        <v>0</v>
      </c>
      <c r="N113" s="498">
        <v>0</v>
      </c>
      <c r="O113" s="498">
        <v>56421.628052799999</v>
      </c>
      <c r="P113" s="498">
        <v>41650.113347400002</v>
      </c>
      <c r="Q113" s="498">
        <v>0</v>
      </c>
      <c r="R113" s="498">
        <v>2705.3157003000001</v>
      </c>
    </row>
    <row r="114" spans="1:18" ht="14" thickBot="1">
      <c r="A114" s="831"/>
      <c r="B114" s="497" t="s">
        <v>291</v>
      </c>
      <c r="C114" s="498">
        <v>338343.88534809998</v>
      </c>
      <c r="D114" s="498">
        <v>867753.50962649996</v>
      </c>
      <c r="E114" s="498">
        <v>0</v>
      </c>
      <c r="F114" s="498">
        <v>23216.297790000001</v>
      </c>
      <c r="G114" s="498">
        <v>533967.07952509995</v>
      </c>
      <c r="H114" s="498">
        <v>8906595.0821284</v>
      </c>
      <c r="I114" s="498">
        <v>0</v>
      </c>
      <c r="J114" s="498">
        <v>63313.878849599998</v>
      </c>
      <c r="K114" s="498">
        <v>128208.5078035</v>
      </c>
      <c r="L114" s="498">
        <v>597363.21118380001</v>
      </c>
      <c r="M114" s="498">
        <v>0</v>
      </c>
      <c r="N114" s="498">
        <v>14929.6812025</v>
      </c>
      <c r="O114" s="498">
        <v>1000519.4726767</v>
      </c>
      <c r="P114" s="498">
        <v>10371711.8029387</v>
      </c>
      <c r="Q114" s="498">
        <v>0</v>
      </c>
      <c r="R114" s="498">
        <v>101459.857842</v>
      </c>
    </row>
    <row r="115" spans="1:18" ht="14" thickBot="1">
      <c r="A115" s="831"/>
      <c r="B115" s="497" t="s">
        <v>294</v>
      </c>
      <c r="C115" s="498">
        <v>545439.64881419996</v>
      </c>
      <c r="D115" s="498">
        <v>1227596.3325527001</v>
      </c>
      <c r="E115" s="498">
        <v>0</v>
      </c>
      <c r="F115" s="498">
        <v>20429.402401799998</v>
      </c>
      <c r="G115" s="498">
        <v>416360.35188179999</v>
      </c>
      <c r="H115" s="498">
        <v>5358343.8329534</v>
      </c>
      <c r="I115" s="498">
        <v>0</v>
      </c>
      <c r="J115" s="498">
        <v>42668.180138199998</v>
      </c>
      <c r="K115" s="498">
        <v>177962.97231139999</v>
      </c>
      <c r="L115" s="498">
        <v>306203.11523180001</v>
      </c>
      <c r="M115" s="498">
        <v>0</v>
      </c>
      <c r="N115" s="498">
        <v>4477.1581059999999</v>
      </c>
      <c r="O115" s="498">
        <v>1139762.9730072999</v>
      </c>
      <c r="P115" s="498">
        <v>6892143.2807379998</v>
      </c>
      <c r="Q115" s="498">
        <v>0</v>
      </c>
      <c r="R115" s="498">
        <v>67574.740646000006</v>
      </c>
    </row>
    <row r="116" spans="1:18" ht="14" thickBot="1">
      <c r="A116" s="831"/>
      <c r="B116" s="497" t="s">
        <v>300</v>
      </c>
      <c r="C116" s="498">
        <v>227345.61396389999</v>
      </c>
      <c r="D116" s="498">
        <v>135661.11082900001</v>
      </c>
      <c r="E116" s="498">
        <v>0</v>
      </c>
      <c r="F116" s="498">
        <v>7802.5037435000004</v>
      </c>
      <c r="G116" s="498">
        <v>0</v>
      </c>
      <c r="H116" s="498">
        <v>24291.660497000001</v>
      </c>
      <c r="I116" s="498">
        <v>0</v>
      </c>
      <c r="J116" s="498">
        <v>0</v>
      </c>
      <c r="K116" s="498">
        <v>17836.216192299999</v>
      </c>
      <c r="L116" s="498">
        <v>9929.0862491999997</v>
      </c>
      <c r="M116" s="498">
        <v>0</v>
      </c>
      <c r="N116" s="498">
        <v>2110.9744808</v>
      </c>
      <c r="O116" s="498">
        <v>245181.83015620001</v>
      </c>
      <c r="P116" s="498">
        <v>169881.8575752</v>
      </c>
      <c r="Q116" s="498">
        <v>0</v>
      </c>
      <c r="R116" s="498">
        <v>9913.4782243000009</v>
      </c>
    </row>
    <row r="117" spans="1:18" ht="14" thickBot="1">
      <c r="A117" s="831"/>
      <c r="B117" s="497" t="s">
        <v>302</v>
      </c>
      <c r="C117" s="498">
        <v>10813.7685999</v>
      </c>
      <c r="D117" s="498">
        <v>38602.668527100002</v>
      </c>
      <c r="E117" s="498">
        <v>0</v>
      </c>
      <c r="F117" s="498">
        <v>9331.6977361999998</v>
      </c>
      <c r="G117" s="498">
        <v>0</v>
      </c>
      <c r="H117" s="498">
        <v>19748.795833</v>
      </c>
      <c r="I117" s="498">
        <v>0</v>
      </c>
      <c r="J117" s="498">
        <v>7097.5521742000001</v>
      </c>
      <c r="K117" s="498">
        <v>4660.1774513999999</v>
      </c>
      <c r="L117" s="498">
        <v>13879.139148800001</v>
      </c>
      <c r="M117" s="498">
        <v>0</v>
      </c>
      <c r="N117" s="498">
        <v>0</v>
      </c>
      <c r="O117" s="498">
        <v>15473.946051200001</v>
      </c>
      <c r="P117" s="498">
        <v>72230.603508800006</v>
      </c>
      <c r="Q117" s="498">
        <v>0</v>
      </c>
      <c r="R117" s="498">
        <v>16429.249910499999</v>
      </c>
    </row>
    <row r="118" spans="1:18" ht="14" thickBot="1">
      <c r="A118" s="831"/>
      <c r="B118" s="497" t="s">
        <v>329</v>
      </c>
      <c r="C118" s="498">
        <v>67834.530546499998</v>
      </c>
      <c r="D118" s="498">
        <v>5198.7069872000002</v>
      </c>
      <c r="E118" s="498">
        <v>0</v>
      </c>
      <c r="F118" s="498">
        <v>0</v>
      </c>
      <c r="G118" s="498">
        <v>0</v>
      </c>
      <c r="H118" s="498">
        <v>0</v>
      </c>
      <c r="I118" s="498">
        <v>0</v>
      </c>
      <c r="J118" s="498">
        <v>0</v>
      </c>
      <c r="K118" s="498">
        <v>7359.0669072000001</v>
      </c>
      <c r="L118" s="498">
        <v>1128.8783721</v>
      </c>
      <c r="M118" s="498">
        <v>0</v>
      </c>
      <c r="N118" s="498">
        <v>0</v>
      </c>
      <c r="O118" s="498">
        <v>75193.5974537</v>
      </c>
      <c r="P118" s="498">
        <v>6327.5853593000002</v>
      </c>
      <c r="Q118" s="498">
        <v>0</v>
      </c>
      <c r="R118" s="498">
        <v>0</v>
      </c>
    </row>
    <row r="119" spans="1:18" ht="14" thickBot="1">
      <c r="A119" s="831"/>
      <c r="B119" s="497" t="s">
        <v>309</v>
      </c>
      <c r="C119" s="498">
        <v>0</v>
      </c>
      <c r="D119" s="498">
        <v>0</v>
      </c>
      <c r="E119" s="498">
        <v>382070.6271249</v>
      </c>
      <c r="F119" s="498">
        <v>0</v>
      </c>
      <c r="G119" s="498">
        <v>0</v>
      </c>
      <c r="H119" s="498">
        <v>0</v>
      </c>
      <c r="I119" s="498">
        <v>985693.58272790001</v>
      </c>
      <c r="J119" s="498">
        <v>0</v>
      </c>
      <c r="K119" s="498">
        <v>0</v>
      </c>
      <c r="L119" s="498">
        <v>0</v>
      </c>
      <c r="M119" s="498">
        <v>102668.9244094</v>
      </c>
      <c r="N119" s="498">
        <v>0</v>
      </c>
      <c r="O119" s="498">
        <v>0</v>
      </c>
      <c r="P119" s="498">
        <v>0</v>
      </c>
      <c r="Q119" s="498">
        <v>1470433.1342621001</v>
      </c>
      <c r="R119" s="498">
        <v>0</v>
      </c>
    </row>
    <row r="120" spans="1:18" ht="14" thickBot="1">
      <c r="A120" s="831"/>
      <c r="B120" s="497" t="s">
        <v>83</v>
      </c>
      <c r="C120" s="498">
        <v>58469.7030123</v>
      </c>
      <c r="D120" s="498">
        <v>21632.837580700001</v>
      </c>
      <c r="E120" s="498">
        <v>0</v>
      </c>
      <c r="F120" s="498">
        <v>0</v>
      </c>
      <c r="G120" s="498">
        <v>1056.9747932</v>
      </c>
      <c r="H120" s="498">
        <v>1423.0365626</v>
      </c>
      <c r="I120" s="498">
        <v>0</v>
      </c>
      <c r="J120" s="498">
        <v>0</v>
      </c>
      <c r="K120" s="498">
        <v>1296.9562231</v>
      </c>
      <c r="L120" s="498">
        <v>0</v>
      </c>
      <c r="M120" s="498">
        <v>0</v>
      </c>
      <c r="N120" s="498">
        <v>0</v>
      </c>
      <c r="O120" s="498">
        <v>60823.634028599998</v>
      </c>
      <c r="P120" s="498">
        <v>23055.8741433</v>
      </c>
      <c r="Q120" s="498">
        <v>0</v>
      </c>
      <c r="R120" s="498">
        <v>0</v>
      </c>
    </row>
    <row r="121" spans="1:18" ht="14" thickBot="1">
      <c r="A121" s="831"/>
      <c r="B121" s="497" t="s">
        <v>161</v>
      </c>
      <c r="C121" s="498">
        <v>4176.6257320000004</v>
      </c>
      <c r="D121" s="498">
        <v>13747.104770600001</v>
      </c>
      <c r="E121" s="498">
        <v>0</v>
      </c>
      <c r="F121" s="498">
        <v>63816.666825499997</v>
      </c>
      <c r="G121" s="498">
        <v>0</v>
      </c>
      <c r="H121" s="498">
        <v>25032.135075900002</v>
      </c>
      <c r="I121" s="498">
        <v>0</v>
      </c>
      <c r="J121" s="498">
        <v>26250.642385899999</v>
      </c>
      <c r="K121" s="498">
        <v>1940.7071014999999</v>
      </c>
      <c r="L121" s="498">
        <v>0</v>
      </c>
      <c r="M121" s="498">
        <v>0</v>
      </c>
      <c r="N121" s="498">
        <v>1574.7746092</v>
      </c>
      <c r="O121" s="498">
        <v>6117.3328333999998</v>
      </c>
      <c r="P121" s="498">
        <v>38779.2398464</v>
      </c>
      <c r="Q121" s="498">
        <v>0</v>
      </c>
      <c r="R121" s="498">
        <v>91642.083820600004</v>
      </c>
    </row>
    <row r="122" spans="1:18">
      <c r="A122" s="359" t="s">
        <v>174</v>
      </c>
    </row>
    <row r="123" spans="1:18" hidden="1"/>
    <row r="124" spans="1:18" hidden="1"/>
    <row r="125" spans="1:18" hidden="1"/>
    <row r="126" spans="1:18" hidden="1"/>
    <row r="127" spans="1:18" hidden="1"/>
    <row r="128" spans="1:18" hidden="1"/>
    <row r="129" spans="1:19" hidden="1"/>
    <row r="130" spans="1:19" hidden="1"/>
    <row r="131" spans="1:19" hidden="1"/>
    <row r="132" spans="1:19" hidden="1"/>
    <row r="133" spans="1:19" hidden="1"/>
    <row r="134" spans="1:19" hidden="1"/>
    <row r="135" spans="1:19" hidden="1"/>
    <row r="136" spans="1:19" hidden="1"/>
    <row r="137" spans="1:19" hidden="1"/>
    <row r="138" spans="1:19" hidden="1"/>
    <row r="139" spans="1:19" hidden="1"/>
    <row r="140" spans="1:19">
      <c r="A140" s="514" t="s">
        <v>350</v>
      </c>
      <c r="B140" s="515"/>
      <c r="C140" s="515"/>
      <c r="D140" s="515"/>
      <c r="E140" s="515"/>
      <c r="F140" s="515"/>
    </row>
    <row r="142" spans="1:19" ht="16">
      <c r="A142" s="516" t="s">
        <v>191</v>
      </c>
      <c r="B142" s="516" t="s">
        <v>192</v>
      </c>
      <c r="C142" s="516" t="s">
        <v>193</v>
      </c>
      <c r="D142" s="516" t="s">
        <v>194</v>
      </c>
      <c r="E142" s="517" t="s">
        <v>331</v>
      </c>
      <c r="F142" s="517" t="s">
        <v>332</v>
      </c>
      <c r="G142" s="517" t="s">
        <v>333</v>
      </c>
      <c r="H142" s="517" t="s">
        <v>334</v>
      </c>
      <c r="I142" s="517" t="s">
        <v>335</v>
      </c>
      <c r="J142" s="517" t="s">
        <v>336</v>
      </c>
      <c r="K142" s="518" t="s">
        <v>337</v>
      </c>
      <c r="L142" s="518" t="s">
        <v>338</v>
      </c>
      <c r="M142" s="518" t="s">
        <v>339</v>
      </c>
      <c r="N142" s="518" t="s">
        <v>340</v>
      </c>
      <c r="O142" s="518" t="s">
        <v>341</v>
      </c>
      <c r="P142" s="518" t="s">
        <v>342</v>
      </c>
      <c r="Q142" s="518" t="s">
        <v>343</v>
      </c>
      <c r="R142" s="518" t="s">
        <v>344</v>
      </c>
      <c r="S142" s="518" t="s">
        <v>345</v>
      </c>
    </row>
    <row r="143" spans="1:19">
      <c r="A143" s="515" t="s">
        <v>35</v>
      </c>
      <c r="B143" s="515">
        <v>2016</v>
      </c>
      <c r="C143" s="515" t="s">
        <v>36</v>
      </c>
      <c r="D143" s="519">
        <v>55619940.469824001</v>
      </c>
      <c r="E143" s="520">
        <v>81.265315590357773</v>
      </c>
      <c r="F143" s="521">
        <v>67.979064495050039</v>
      </c>
      <c r="G143" s="521">
        <v>13.286251095307733</v>
      </c>
      <c r="H143" s="521">
        <v>15.694675224713745</v>
      </c>
      <c r="I143" s="522">
        <v>3.040009184928476</v>
      </c>
      <c r="J143" s="523">
        <v>57.104886157518578</v>
      </c>
      <c r="K143" s="523">
        <v>3.3851243558056221</v>
      </c>
      <c r="L143" s="523">
        <v>35.190926064489254</v>
      </c>
      <c r="M143" s="358">
        <v>0</v>
      </c>
    </row>
    <row r="144" spans="1:19">
      <c r="A144" s="515"/>
      <c r="B144" s="515"/>
      <c r="C144" s="515" t="s">
        <v>38</v>
      </c>
      <c r="D144" s="519">
        <v>35868289.068254709</v>
      </c>
      <c r="E144" s="520">
        <v>92.058866699155317</v>
      </c>
      <c r="F144" s="521">
        <v>74.072895590281888</v>
      </c>
      <c r="G144" s="521">
        <v>17.985971108873436</v>
      </c>
      <c r="H144" s="522">
        <v>6.4247142600284883</v>
      </c>
      <c r="I144" s="522">
        <v>1.5164190408161722</v>
      </c>
      <c r="J144" s="523">
        <v>86.341710713020959</v>
      </c>
      <c r="K144" s="523">
        <v>2.0862414258662909</v>
      </c>
      <c r="L144" s="523">
        <v>8.4274414951356462</v>
      </c>
      <c r="M144" s="358">
        <v>0</v>
      </c>
    </row>
    <row r="145" spans="1:13">
      <c r="A145" s="515"/>
      <c r="B145" s="515"/>
      <c r="C145" s="515" t="s">
        <v>37</v>
      </c>
      <c r="D145" s="519">
        <v>19751651.401569601</v>
      </c>
      <c r="E145" s="520">
        <v>61.664614698451537</v>
      </c>
      <c r="F145" s="521">
        <v>56.912886239212853</v>
      </c>
      <c r="G145" s="521">
        <v>4.7517284592386879</v>
      </c>
      <c r="H145" s="522">
        <v>32.52859117294431</v>
      </c>
      <c r="I145" s="522">
        <v>5.8067941286041336</v>
      </c>
      <c r="J145" s="523">
        <v>2.2092196804871387</v>
      </c>
      <c r="K145" s="523">
        <v>5.7438490745484927</v>
      </c>
      <c r="L145" s="523">
        <v>83.792452159216879</v>
      </c>
      <c r="M145" s="358">
        <v>0</v>
      </c>
    </row>
    <row r="147" spans="1:13" ht="14" thickBot="1"/>
    <row r="148" spans="1:13" ht="16">
      <c r="A148" s="524"/>
      <c r="B148" s="525"/>
      <c r="C148" s="525"/>
      <c r="D148" s="525"/>
      <c r="E148" s="525"/>
      <c r="F148" s="526"/>
    </row>
    <row r="149" spans="1:13" ht="16">
      <c r="A149" s="527"/>
      <c r="B149" s="528"/>
      <c r="C149" s="528"/>
      <c r="D149" s="528"/>
      <c r="E149" s="528"/>
      <c r="F149" s="529"/>
    </row>
    <row r="150" spans="1:13" ht="18">
      <c r="A150" s="530"/>
      <c r="B150" s="531" t="s">
        <v>359</v>
      </c>
      <c r="C150" s="532"/>
      <c r="D150" s="532"/>
      <c r="E150" s="532"/>
      <c r="F150" s="533"/>
    </row>
    <row r="151" spans="1:13" ht="16">
      <c r="A151" s="527"/>
      <c r="B151" s="532"/>
      <c r="C151" s="528"/>
      <c r="D151" s="528"/>
      <c r="E151" s="532"/>
      <c r="F151" s="534"/>
    </row>
    <row r="152" spans="1:13" ht="16">
      <c r="A152" s="527"/>
      <c r="B152" s="532"/>
      <c r="C152" s="535"/>
      <c r="D152" s="528"/>
      <c r="E152" s="532"/>
      <c r="F152" s="534"/>
    </row>
    <row r="153" spans="1:13" ht="16">
      <c r="A153" s="527"/>
      <c r="B153" s="532"/>
      <c r="C153" s="528"/>
      <c r="D153" s="528"/>
      <c r="E153" s="532"/>
      <c r="F153" s="534"/>
    </row>
    <row r="154" spans="1:13" ht="16">
      <c r="A154" s="527"/>
      <c r="B154" s="532"/>
      <c r="C154" s="528"/>
      <c r="D154" s="528"/>
      <c r="E154" s="532"/>
      <c r="F154" s="534"/>
    </row>
    <row r="155" spans="1:13" ht="16">
      <c r="A155" s="527"/>
      <c r="B155" s="532"/>
      <c r="C155" s="528"/>
      <c r="D155" s="528"/>
      <c r="E155" s="532"/>
      <c r="F155" s="534"/>
    </row>
    <row r="156" spans="1:13" ht="17" thickBot="1">
      <c r="A156" s="527"/>
      <c r="B156" s="532"/>
      <c r="C156" s="532"/>
      <c r="D156" s="528"/>
      <c r="E156" s="532"/>
      <c r="F156" s="534"/>
    </row>
    <row r="157" spans="1:13" ht="16">
      <c r="A157" s="527"/>
      <c r="B157" s="532"/>
      <c r="C157" s="532"/>
      <c r="D157" s="536"/>
      <c r="E157" s="525"/>
      <c r="F157" s="537" t="s">
        <v>352</v>
      </c>
      <c r="G157" s="538"/>
    </row>
    <row r="158" spans="1:13" ht="16">
      <c r="A158" s="527"/>
      <c r="B158" s="532"/>
      <c r="C158" s="532"/>
      <c r="D158" s="539" t="s">
        <v>240</v>
      </c>
      <c r="E158" s="540" t="s">
        <v>36</v>
      </c>
      <c r="F158" s="541" t="s">
        <v>37</v>
      </c>
      <c r="G158" s="542" t="s">
        <v>38</v>
      </c>
    </row>
    <row r="159" spans="1:13" ht="16">
      <c r="A159" s="527"/>
      <c r="B159" s="532"/>
      <c r="C159" s="532"/>
      <c r="D159" s="543" t="s">
        <v>241</v>
      </c>
      <c r="E159" s="544">
        <v>2015</v>
      </c>
      <c r="F159" s="541">
        <v>2015</v>
      </c>
      <c r="G159" s="542">
        <v>2015</v>
      </c>
    </row>
    <row r="160" spans="1:13" ht="16">
      <c r="A160" s="527"/>
      <c r="B160" s="532"/>
      <c r="C160" s="532"/>
      <c r="D160" s="545" t="s">
        <v>65</v>
      </c>
      <c r="E160" s="544">
        <v>0</v>
      </c>
      <c r="F160" s="546">
        <v>0</v>
      </c>
      <c r="G160" s="547">
        <v>0</v>
      </c>
    </row>
    <row r="161" spans="1:7" ht="16">
      <c r="A161" s="527"/>
      <c r="B161" s="532"/>
      <c r="C161" s="532"/>
      <c r="D161" s="545" t="s">
        <v>224</v>
      </c>
      <c r="E161" s="544">
        <v>67.979064495050039</v>
      </c>
      <c r="F161" s="546">
        <v>56.912886239212853</v>
      </c>
      <c r="G161" s="547">
        <v>74.072895590281888</v>
      </c>
    </row>
    <row r="162" spans="1:7" ht="16">
      <c r="A162" s="527"/>
      <c r="B162" s="532"/>
      <c r="C162" s="532"/>
      <c r="D162" s="545" t="s">
        <v>225</v>
      </c>
      <c r="E162" s="544">
        <v>13.286251095307733</v>
      </c>
      <c r="F162" s="546">
        <v>4.7517284592386879</v>
      </c>
      <c r="G162" s="547">
        <v>17.985971108873436</v>
      </c>
    </row>
    <row r="163" spans="1:7" ht="16">
      <c r="A163" s="527"/>
      <c r="B163" s="532"/>
      <c r="C163" s="532"/>
      <c r="D163" s="545" t="s">
        <v>226</v>
      </c>
      <c r="E163" s="544">
        <v>15.694675224713745</v>
      </c>
      <c r="F163" s="546">
        <v>32.52859117294431</v>
      </c>
      <c r="G163" s="547">
        <v>6.4247142600284883</v>
      </c>
    </row>
    <row r="164" spans="1:7" ht="17" thickBot="1">
      <c r="A164" s="527"/>
      <c r="B164" s="532"/>
      <c r="C164" s="532"/>
      <c r="D164" s="548" t="s">
        <v>353</v>
      </c>
      <c r="E164" s="549">
        <v>3.040009184928476</v>
      </c>
      <c r="F164" s="550">
        <v>5.8067941286041336</v>
      </c>
      <c r="G164" s="551">
        <v>1.5164190408161722</v>
      </c>
    </row>
    <row r="165" spans="1:7" ht="16">
      <c r="A165" s="527"/>
      <c r="B165" s="532"/>
      <c r="C165" s="532"/>
      <c r="D165" s="528"/>
      <c r="E165" s="532"/>
      <c r="F165" s="534"/>
    </row>
    <row r="166" spans="1:7" ht="16">
      <c r="A166" s="527"/>
      <c r="B166" s="532"/>
      <c r="C166" s="528"/>
      <c r="D166" s="528"/>
      <c r="E166" s="532"/>
      <c r="F166" s="534"/>
    </row>
    <row r="167" spans="1:7" ht="16">
      <c r="A167" s="552"/>
      <c r="B167" s="532"/>
      <c r="C167" s="532"/>
      <c r="D167" s="532"/>
      <c r="E167" s="532"/>
      <c r="F167" s="534"/>
    </row>
    <row r="168" spans="1:7" ht="16">
      <c r="A168" s="552"/>
      <c r="B168" s="532"/>
      <c r="C168" s="532"/>
      <c r="D168" s="532"/>
      <c r="E168" s="532"/>
      <c r="F168" s="534"/>
    </row>
    <row r="169" spans="1:7" ht="16">
      <c r="A169" s="552"/>
      <c r="B169" s="532"/>
      <c r="C169" s="532"/>
      <c r="D169" s="532"/>
      <c r="E169" s="532"/>
      <c r="F169" s="534"/>
    </row>
    <row r="170" spans="1:7" ht="16">
      <c r="A170" s="552"/>
      <c r="B170" s="532"/>
      <c r="C170" s="532"/>
      <c r="D170" s="532"/>
      <c r="E170" s="532"/>
      <c r="F170" s="534"/>
    </row>
    <row r="171" spans="1:7" ht="16">
      <c r="A171" s="552"/>
      <c r="B171" s="532"/>
      <c r="C171" s="532"/>
      <c r="D171" s="532"/>
      <c r="E171" s="532"/>
      <c r="F171" s="534"/>
    </row>
    <row r="172" spans="1:7" ht="16">
      <c r="A172" s="552"/>
      <c r="B172" s="532"/>
      <c r="C172" s="532"/>
      <c r="D172" s="532"/>
      <c r="E172" s="532"/>
      <c r="F172" s="534"/>
    </row>
    <row r="173" spans="1:7" ht="16">
      <c r="A173" s="552"/>
      <c r="B173" s="532"/>
      <c r="C173" s="532"/>
      <c r="D173" s="532"/>
      <c r="E173" s="532"/>
      <c r="F173" s="534"/>
    </row>
    <row r="174" spans="1:7" ht="16">
      <c r="A174" s="552"/>
      <c r="B174" s="532"/>
      <c r="C174" s="532"/>
      <c r="D174" s="532"/>
      <c r="E174" s="532"/>
      <c r="F174" s="534"/>
    </row>
    <row r="175" spans="1:7" ht="17" thickBot="1">
      <c r="A175" s="553"/>
      <c r="B175" s="554"/>
      <c r="C175" s="554"/>
      <c r="D175" s="554"/>
      <c r="E175" s="554"/>
      <c r="F175" s="555"/>
    </row>
  </sheetData>
  <mergeCells count="14">
    <mergeCell ref="A100:A110"/>
    <mergeCell ref="A111:A121"/>
    <mergeCell ref="A34:A44"/>
    <mergeCell ref="A45:A55"/>
    <mergeCell ref="A56:A66"/>
    <mergeCell ref="A67:A77"/>
    <mergeCell ref="A78:A88"/>
    <mergeCell ref="A89:A99"/>
    <mergeCell ref="A23:A33"/>
    <mergeCell ref="C9:F9"/>
    <mergeCell ref="G9:J9"/>
    <mergeCell ref="K9:N9"/>
    <mergeCell ref="O9:R9"/>
    <mergeCell ref="A12:A22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5"/>
  <sheetViews>
    <sheetView topLeftCell="A148" workbookViewId="0">
      <selection activeCell="I172" sqref="I172"/>
    </sheetView>
  </sheetViews>
  <sheetFormatPr baseColWidth="10" defaultColWidth="15.6640625" defaultRowHeight="13"/>
  <cols>
    <col min="1" max="1" width="15.6640625" style="358"/>
    <col min="2" max="2" width="50.83203125" style="358" customWidth="1"/>
    <col min="3" max="18" width="15.6640625" style="358"/>
    <col min="19" max="19" width="48.83203125" style="358" customWidth="1"/>
    <col min="20" max="16384" width="15.6640625" style="358"/>
  </cols>
  <sheetData>
    <row r="1" spans="1:18" s="354" customFormat="1" ht="14" thickBot="1"/>
    <row r="2" spans="1:18" ht="14" thickBot="1">
      <c r="A2" s="189" t="s">
        <v>244</v>
      </c>
    </row>
    <row r="3" spans="1:18" ht="14" thickBot="1">
      <c r="A3" s="189" t="s">
        <v>354</v>
      </c>
    </row>
    <row r="4" spans="1:18" ht="14" thickBot="1">
      <c r="A4" s="189" t="s">
        <v>355</v>
      </c>
    </row>
    <row r="5" spans="1:18" ht="14" thickBot="1"/>
    <row r="6" spans="1:18" ht="14" thickBot="1">
      <c r="A6" s="189" t="s">
        <v>152</v>
      </c>
    </row>
    <row r="7" spans="1:18" ht="14" thickBot="1">
      <c r="A7" s="356" t="s">
        <v>153</v>
      </c>
      <c r="B7" s="357" t="s">
        <v>356</v>
      </c>
    </row>
    <row r="9" spans="1:18">
      <c r="A9" s="194"/>
      <c r="B9" s="348" t="s">
        <v>235</v>
      </c>
      <c r="C9" s="830" t="s">
        <v>155</v>
      </c>
      <c r="D9" s="815"/>
      <c r="E9" s="815"/>
      <c r="F9" s="815"/>
      <c r="G9" s="817" t="s">
        <v>156</v>
      </c>
      <c r="H9" s="817"/>
      <c r="I9" s="817"/>
      <c r="J9" s="817"/>
      <c r="K9" s="815" t="s">
        <v>157</v>
      </c>
      <c r="L9" s="815"/>
      <c r="M9" s="815"/>
      <c r="N9" s="815"/>
      <c r="O9" s="817" t="s">
        <v>125</v>
      </c>
      <c r="P9" s="817"/>
      <c r="Q9" s="817"/>
      <c r="R9" s="817"/>
    </row>
    <row r="10" spans="1:18">
      <c r="A10" s="194" t="s">
        <v>162</v>
      </c>
      <c r="B10" s="348" t="s">
        <v>357</v>
      </c>
      <c r="C10" s="211" t="s">
        <v>68</v>
      </c>
      <c r="D10" s="211" t="s">
        <v>69</v>
      </c>
      <c r="E10" s="211" t="s">
        <v>160</v>
      </c>
      <c r="F10" s="211" t="s">
        <v>161</v>
      </c>
      <c r="G10" s="193" t="s">
        <v>68</v>
      </c>
      <c r="H10" s="193" t="s">
        <v>69</v>
      </c>
      <c r="I10" s="193" t="s">
        <v>160</v>
      </c>
      <c r="J10" s="193" t="s">
        <v>161</v>
      </c>
      <c r="K10" s="211" t="s">
        <v>68</v>
      </c>
      <c r="L10" s="211" t="s">
        <v>69</v>
      </c>
      <c r="M10" s="211" t="s">
        <v>160</v>
      </c>
      <c r="N10" s="211" t="s">
        <v>161</v>
      </c>
      <c r="O10" s="193" t="s">
        <v>68</v>
      </c>
      <c r="P10" s="193" t="s">
        <v>69</v>
      </c>
      <c r="Q10" s="193" t="s">
        <v>160</v>
      </c>
      <c r="R10" s="193" t="s">
        <v>161</v>
      </c>
    </row>
    <row r="11" spans="1:18" ht="14" thickBot="1">
      <c r="A11" s="194"/>
      <c r="B11" s="194" t="s">
        <v>358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</row>
    <row r="12" spans="1:18" ht="14" thickBot="1">
      <c r="A12" s="832" t="s">
        <v>163</v>
      </c>
      <c r="B12" s="327" t="s">
        <v>275</v>
      </c>
      <c r="C12" s="196">
        <v>1027500.976031</v>
      </c>
      <c r="D12" s="196">
        <v>4513659.0556145003</v>
      </c>
      <c r="E12" s="196">
        <v>0</v>
      </c>
      <c r="F12" s="196">
        <v>216772.05816099999</v>
      </c>
      <c r="G12" s="196">
        <v>0</v>
      </c>
      <c r="H12" s="196">
        <v>0</v>
      </c>
      <c r="I12" s="196">
        <v>0</v>
      </c>
      <c r="J12" s="196">
        <v>0</v>
      </c>
      <c r="K12" s="196">
        <v>21287.531475100001</v>
      </c>
      <c r="L12" s="196">
        <v>100614.21010159999</v>
      </c>
      <c r="M12" s="196">
        <v>0</v>
      </c>
      <c r="N12" s="196">
        <v>0</v>
      </c>
      <c r="O12" s="196">
        <v>1048788.5075061</v>
      </c>
      <c r="P12" s="196">
        <v>4614273.2657160005</v>
      </c>
      <c r="Q12" s="196">
        <v>0</v>
      </c>
      <c r="R12" s="196">
        <v>216772.05816099999</v>
      </c>
    </row>
    <row r="13" spans="1:18" ht="14" thickBot="1">
      <c r="A13" s="833"/>
      <c r="B13" s="327" t="s">
        <v>360</v>
      </c>
      <c r="C13" s="196">
        <v>47183.253151999997</v>
      </c>
      <c r="D13" s="196">
        <v>51378.521174200003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17149.980295199999</v>
      </c>
      <c r="L13" s="196">
        <v>181464.32840609999</v>
      </c>
      <c r="M13" s="196">
        <v>0</v>
      </c>
      <c r="N13" s="196">
        <v>0</v>
      </c>
      <c r="O13" s="196">
        <v>64333.2334472</v>
      </c>
      <c r="P13" s="196">
        <v>232842.84958030001</v>
      </c>
      <c r="Q13" s="196">
        <v>0</v>
      </c>
      <c r="R13" s="196">
        <v>0</v>
      </c>
    </row>
    <row r="14" spans="1:18" ht="14" thickBot="1">
      <c r="A14" s="833"/>
      <c r="B14" s="327" t="s">
        <v>361</v>
      </c>
      <c r="C14" s="196">
        <v>1762.4766064999999</v>
      </c>
      <c r="D14" s="196">
        <v>7672.2930239999996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957.14793020000002</v>
      </c>
      <c r="L14" s="196">
        <v>0</v>
      </c>
      <c r="M14" s="196">
        <v>0</v>
      </c>
      <c r="N14" s="196">
        <v>0</v>
      </c>
      <c r="O14" s="196">
        <v>2719.6245367000001</v>
      </c>
      <c r="P14" s="196">
        <v>7672.2930239999996</v>
      </c>
      <c r="Q14" s="196">
        <v>0</v>
      </c>
      <c r="R14" s="196">
        <v>0</v>
      </c>
    </row>
    <row r="15" spans="1:18" ht="14" thickBot="1">
      <c r="A15" s="833"/>
      <c r="B15" s="327" t="s">
        <v>308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</row>
    <row r="16" spans="1:18" ht="14" thickBot="1">
      <c r="A16" s="833"/>
      <c r="B16" s="327" t="s">
        <v>291</v>
      </c>
      <c r="C16" s="196">
        <v>15838.1368325</v>
      </c>
      <c r="D16" s="196">
        <v>6626.8625430000002</v>
      </c>
      <c r="E16" s="196">
        <v>0</v>
      </c>
      <c r="F16" s="196">
        <v>3072.4843098000001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16211.914581999999</v>
      </c>
      <c r="M16" s="196">
        <v>0</v>
      </c>
      <c r="N16" s="196">
        <v>0</v>
      </c>
      <c r="O16" s="196">
        <v>15838.1368325</v>
      </c>
      <c r="P16" s="196">
        <v>22838.777125100001</v>
      </c>
      <c r="Q16" s="196">
        <v>0</v>
      </c>
      <c r="R16" s="196">
        <v>3072.4843098000001</v>
      </c>
    </row>
    <row r="17" spans="1:18" ht="14" thickBot="1">
      <c r="A17" s="833"/>
      <c r="B17" s="327" t="s">
        <v>294</v>
      </c>
      <c r="C17" s="196">
        <v>7678.8674675000002</v>
      </c>
      <c r="D17" s="196">
        <v>4716.4997071999996</v>
      </c>
      <c r="E17" s="196">
        <v>0</v>
      </c>
      <c r="F17" s="196">
        <v>2378.0669895000001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740.57489399999997</v>
      </c>
      <c r="M17" s="196">
        <v>0</v>
      </c>
      <c r="N17" s="196">
        <v>0</v>
      </c>
      <c r="O17" s="196">
        <v>7678.8674675000002</v>
      </c>
      <c r="P17" s="196">
        <v>5457.0746012</v>
      </c>
      <c r="Q17" s="196">
        <v>0</v>
      </c>
      <c r="R17" s="196">
        <v>2378.0669895000001</v>
      </c>
    </row>
    <row r="18" spans="1:18" ht="14" thickBot="1">
      <c r="A18" s="833"/>
      <c r="B18" s="327" t="s">
        <v>300</v>
      </c>
      <c r="C18" s="196">
        <v>176325.8956822</v>
      </c>
      <c r="D18" s="196">
        <v>9589.9755272000002</v>
      </c>
      <c r="E18" s="196">
        <v>0</v>
      </c>
      <c r="F18" s="196">
        <v>3522.8639871999999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176325.8956822</v>
      </c>
      <c r="P18" s="196">
        <v>9589.9755272000002</v>
      </c>
      <c r="Q18" s="196">
        <v>0</v>
      </c>
      <c r="R18" s="196">
        <v>3522.8639871999999</v>
      </c>
    </row>
    <row r="19" spans="1:18" ht="14" thickBot="1">
      <c r="A19" s="833"/>
      <c r="B19" s="327" t="s">
        <v>302</v>
      </c>
      <c r="C19" s="196">
        <v>5703.8406664000004</v>
      </c>
      <c r="D19" s="196">
        <v>12016.297230300001</v>
      </c>
      <c r="E19" s="196">
        <v>0</v>
      </c>
      <c r="F19" s="196">
        <v>4323.4991970999999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573.12200689999997</v>
      </c>
      <c r="M19" s="196">
        <v>0</v>
      </c>
      <c r="N19" s="196">
        <v>0</v>
      </c>
      <c r="O19" s="196">
        <v>5703.8406664000004</v>
      </c>
      <c r="P19" s="196">
        <v>12589.4192372</v>
      </c>
      <c r="Q19" s="196">
        <v>0</v>
      </c>
      <c r="R19" s="196">
        <v>4323.4991970999999</v>
      </c>
    </row>
    <row r="20" spans="1:18" ht="14" thickBot="1">
      <c r="A20" s="833"/>
      <c r="B20" s="327" t="s">
        <v>362</v>
      </c>
      <c r="C20" s="196">
        <v>5907.8649257999996</v>
      </c>
      <c r="D20" s="196">
        <v>6607.9091490000001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5907.8649257999996</v>
      </c>
      <c r="P20" s="196">
        <v>6607.9091490000001</v>
      </c>
      <c r="Q20" s="196">
        <v>0</v>
      </c>
      <c r="R20" s="196">
        <v>0</v>
      </c>
    </row>
    <row r="21" spans="1:18" ht="14" thickBot="1">
      <c r="A21" s="833"/>
      <c r="B21" s="327" t="s">
        <v>363</v>
      </c>
      <c r="C21" s="196">
        <v>0</v>
      </c>
      <c r="D21" s="196">
        <v>0</v>
      </c>
      <c r="E21" s="196">
        <v>25901.9069217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1129.9493528999999</v>
      </c>
      <c r="N21" s="196">
        <v>0</v>
      </c>
      <c r="O21" s="196">
        <v>0</v>
      </c>
      <c r="P21" s="196">
        <v>0</v>
      </c>
      <c r="Q21" s="196">
        <v>27031.856274599999</v>
      </c>
      <c r="R21" s="196">
        <v>0</v>
      </c>
    </row>
    <row r="22" spans="1:18" ht="14" thickBot="1">
      <c r="A22" s="833"/>
      <c r="B22" s="327" t="s">
        <v>83</v>
      </c>
      <c r="C22" s="196">
        <v>3307.4243200000001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3307.4243200000001</v>
      </c>
      <c r="P22" s="196">
        <v>0</v>
      </c>
      <c r="Q22" s="196">
        <v>0</v>
      </c>
      <c r="R22" s="196">
        <v>0</v>
      </c>
    </row>
    <row r="23" spans="1:18" ht="14" thickBot="1">
      <c r="A23" s="833"/>
      <c r="B23" s="327" t="s">
        <v>161</v>
      </c>
      <c r="C23" s="196">
        <v>0</v>
      </c>
      <c r="D23" s="196">
        <v>0</v>
      </c>
      <c r="E23" s="196">
        <v>0</v>
      </c>
      <c r="F23" s="196">
        <v>10818.305489599999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10818.305489599999</v>
      </c>
    </row>
    <row r="24" spans="1:18" ht="14" thickBot="1">
      <c r="A24" s="823" t="s">
        <v>164</v>
      </c>
      <c r="B24" s="327" t="s">
        <v>275</v>
      </c>
      <c r="C24" s="196">
        <v>343896.18723819999</v>
      </c>
      <c r="D24" s="196">
        <v>2002812.8240177999</v>
      </c>
      <c r="E24" s="196">
        <v>0</v>
      </c>
      <c r="F24" s="196">
        <v>117867.1523748</v>
      </c>
      <c r="G24" s="196">
        <v>0</v>
      </c>
      <c r="H24" s="196">
        <v>2543.1957152999998</v>
      </c>
      <c r="I24" s="196">
        <v>0</v>
      </c>
      <c r="J24" s="196">
        <v>0</v>
      </c>
      <c r="K24" s="196">
        <v>6974.9188919999997</v>
      </c>
      <c r="L24" s="196">
        <v>46018.163786899997</v>
      </c>
      <c r="M24" s="196">
        <v>0</v>
      </c>
      <c r="N24" s="196">
        <v>4229.0664268</v>
      </c>
      <c r="O24" s="196">
        <v>350871.10613019997</v>
      </c>
      <c r="P24" s="196">
        <v>2051374.18352</v>
      </c>
      <c r="Q24" s="196">
        <v>0</v>
      </c>
      <c r="R24" s="196">
        <v>122096.2188016</v>
      </c>
    </row>
    <row r="25" spans="1:18" ht="14" thickBot="1">
      <c r="A25" s="829"/>
      <c r="B25" s="327" t="s">
        <v>360</v>
      </c>
      <c r="C25" s="196">
        <v>4820.4110718000002</v>
      </c>
      <c r="D25" s="196">
        <v>77747.736571700007</v>
      </c>
      <c r="E25" s="196">
        <v>0</v>
      </c>
      <c r="F25" s="196">
        <v>709.49222550000002</v>
      </c>
      <c r="G25" s="196">
        <v>2473.0262576</v>
      </c>
      <c r="H25" s="196">
        <v>12047.416564499999</v>
      </c>
      <c r="I25" s="196">
        <v>0</v>
      </c>
      <c r="J25" s="196">
        <v>0</v>
      </c>
      <c r="K25" s="196">
        <v>0</v>
      </c>
      <c r="L25" s="196">
        <v>10138.9645576</v>
      </c>
      <c r="M25" s="196">
        <v>0</v>
      </c>
      <c r="N25" s="196">
        <v>0</v>
      </c>
      <c r="O25" s="196">
        <v>7293.4373293999997</v>
      </c>
      <c r="P25" s="196">
        <v>99934.117693799999</v>
      </c>
      <c r="Q25" s="196">
        <v>0</v>
      </c>
      <c r="R25" s="196">
        <v>709.49222550000002</v>
      </c>
    </row>
    <row r="26" spans="1:18" ht="14" thickBot="1">
      <c r="A26" s="829"/>
      <c r="B26" s="327" t="s">
        <v>361</v>
      </c>
      <c r="C26" s="196">
        <v>660.07349610000006</v>
      </c>
      <c r="D26" s="196">
        <v>20376.814668999999</v>
      </c>
      <c r="E26" s="196">
        <v>0</v>
      </c>
      <c r="F26" s="196">
        <v>0</v>
      </c>
      <c r="G26" s="196">
        <v>798.95840840000005</v>
      </c>
      <c r="H26" s="196">
        <v>1870.3988333</v>
      </c>
      <c r="I26" s="196">
        <v>0</v>
      </c>
      <c r="J26" s="196">
        <v>0</v>
      </c>
      <c r="K26" s="196">
        <v>1105.0879500999999</v>
      </c>
      <c r="L26" s="196">
        <v>5460.9032926</v>
      </c>
      <c r="M26" s="196">
        <v>0</v>
      </c>
      <c r="N26" s="196">
        <v>0</v>
      </c>
      <c r="O26" s="196">
        <v>2564.1198546000001</v>
      </c>
      <c r="P26" s="196">
        <v>27708.116795000002</v>
      </c>
      <c r="Q26" s="196">
        <v>0</v>
      </c>
      <c r="R26" s="196">
        <v>0</v>
      </c>
    </row>
    <row r="27" spans="1:18" ht="14" thickBot="1">
      <c r="A27" s="829"/>
      <c r="B27" s="327" t="s">
        <v>308</v>
      </c>
      <c r="C27" s="196">
        <v>4990.2898549000001</v>
      </c>
      <c r="D27" s="196">
        <v>0</v>
      </c>
      <c r="E27" s="196">
        <v>0</v>
      </c>
      <c r="F27" s="196">
        <v>0</v>
      </c>
      <c r="G27" s="196">
        <v>0</v>
      </c>
      <c r="H27" s="196">
        <v>32470.303634700002</v>
      </c>
      <c r="I27" s="196">
        <v>0</v>
      </c>
      <c r="J27" s="196">
        <v>2205.4413577999999</v>
      </c>
      <c r="K27" s="196">
        <v>0</v>
      </c>
      <c r="L27" s="196">
        <v>1919.2792595000001</v>
      </c>
      <c r="M27" s="196">
        <v>0</v>
      </c>
      <c r="N27" s="196">
        <v>0</v>
      </c>
      <c r="O27" s="196">
        <v>4990.2898549000001</v>
      </c>
      <c r="P27" s="196">
        <v>34389.582894200001</v>
      </c>
      <c r="Q27" s="196">
        <v>0</v>
      </c>
      <c r="R27" s="196">
        <v>2205.4413577999999</v>
      </c>
    </row>
    <row r="28" spans="1:18" ht="14" thickBot="1">
      <c r="A28" s="829"/>
      <c r="B28" s="327" t="s">
        <v>291</v>
      </c>
      <c r="C28" s="196">
        <v>55400.3902705</v>
      </c>
      <c r="D28" s="196">
        <v>192417.4968157</v>
      </c>
      <c r="E28" s="196">
        <v>0</v>
      </c>
      <c r="F28" s="196">
        <v>1026.5946954999999</v>
      </c>
      <c r="G28" s="196">
        <v>139655.5622628</v>
      </c>
      <c r="H28" s="196">
        <v>2508304.1982323001</v>
      </c>
      <c r="I28" s="196">
        <v>0</v>
      </c>
      <c r="J28" s="196">
        <v>85804.432964000007</v>
      </c>
      <c r="K28" s="196">
        <v>1289.0433283</v>
      </c>
      <c r="L28" s="196">
        <v>16838.249170800002</v>
      </c>
      <c r="M28" s="196">
        <v>0</v>
      </c>
      <c r="N28" s="196">
        <v>0</v>
      </c>
      <c r="O28" s="196">
        <v>196344.99586160001</v>
      </c>
      <c r="P28" s="196">
        <v>2717559.9442187999</v>
      </c>
      <c r="Q28" s="196">
        <v>0</v>
      </c>
      <c r="R28" s="196">
        <v>86831.027659500003</v>
      </c>
    </row>
    <row r="29" spans="1:18" ht="14" thickBot="1">
      <c r="A29" s="829"/>
      <c r="B29" s="327" t="s">
        <v>294</v>
      </c>
      <c r="C29" s="196">
        <v>58864.392076600001</v>
      </c>
      <c r="D29" s="196">
        <v>94271.784504099996</v>
      </c>
      <c r="E29" s="196">
        <v>0</v>
      </c>
      <c r="F29" s="196">
        <v>0</v>
      </c>
      <c r="G29" s="196">
        <v>20431.086551100001</v>
      </c>
      <c r="H29" s="196">
        <v>297508.20778910001</v>
      </c>
      <c r="I29" s="196">
        <v>0</v>
      </c>
      <c r="J29" s="196">
        <v>2530.6879524999999</v>
      </c>
      <c r="K29" s="196">
        <v>7828.5891966999998</v>
      </c>
      <c r="L29" s="196">
        <v>10427.2823472</v>
      </c>
      <c r="M29" s="196">
        <v>0</v>
      </c>
      <c r="N29" s="196">
        <v>0</v>
      </c>
      <c r="O29" s="196">
        <v>87124.067824400001</v>
      </c>
      <c r="P29" s="196">
        <v>402207.27464040002</v>
      </c>
      <c r="Q29" s="196">
        <v>0</v>
      </c>
      <c r="R29" s="196">
        <v>2530.6879524999999</v>
      </c>
    </row>
    <row r="30" spans="1:18" ht="14" thickBot="1">
      <c r="A30" s="829"/>
      <c r="B30" s="327" t="s">
        <v>300</v>
      </c>
      <c r="C30" s="196">
        <v>10557.696110000001</v>
      </c>
      <c r="D30" s="196">
        <v>39128.494981299998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10557.696110000001</v>
      </c>
      <c r="P30" s="196">
        <v>39128.494981299998</v>
      </c>
      <c r="Q30" s="196">
        <v>0</v>
      </c>
      <c r="R30" s="196">
        <v>0</v>
      </c>
    </row>
    <row r="31" spans="1:18" ht="14" thickBot="1">
      <c r="A31" s="829"/>
      <c r="B31" s="327" t="s">
        <v>302</v>
      </c>
      <c r="C31" s="196">
        <v>0</v>
      </c>
      <c r="D31" s="196">
        <v>5205.7763281999996</v>
      </c>
      <c r="E31" s="196">
        <v>0</v>
      </c>
      <c r="F31" s="196">
        <v>0</v>
      </c>
      <c r="G31" s="196">
        <v>0</v>
      </c>
      <c r="H31" s="196">
        <v>5255.4835092000003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10461.2598373</v>
      </c>
      <c r="Q31" s="196">
        <v>0</v>
      </c>
      <c r="R31" s="196">
        <v>0</v>
      </c>
    </row>
    <row r="32" spans="1:18" ht="14" thickBot="1">
      <c r="A32" s="829"/>
      <c r="B32" s="327" t="s">
        <v>362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  <c r="H32" s="196">
        <v>9239.8430456000006</v>
      </c>
      <c r="I32" s="196">
        <v>0</v>
      </c>
      <c r="J32" s="196">
        <v>15541.931521500001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9239.8430456000006</v>
      </c>
      <c r="Q32" s="196">
        <v>0</v>
      </c>
      <c r="R32" s="196">
        <v>15541.931521500001</v>
      </c>
    </row>
    <row r="33" spans="1:18" ht="14" thickBot="1">
      <c r="A33" s="829"/>
      <c r="B33" s="327" t="s">
        <v>363</v>
      </c>
      <c r="C33" s="196">
        <v>0</v>
      </c>
      <c r="D33" s="196">
        <v>0</v>
      </c>
      <c r="E33" s="196">
        <v>47210.775895600003</v>
      </c>
      <c r="F33" s="196">
        <v>0</v>
      </c>
      <c r="G33" s="196">
        <v>0</v>
      </c>
      <c r="H33" s="196">
        <v>0</v>
      </c>
      <c r="I33" s="196">
        <v>141145.49095400001</v>
      </c>
      <c r="J33" s="196">
        <v>0</v>
      </c>
      <c r="K33" s="196">
        <v>0</v>
      </c>
      <c r="L33" s="196">
        <v>0</v>
      </c>
      <c r="M33" s="196">
        <v>9725.8997447000002</v>
      </c>
      <c r="N33" s="196">
        <v>0</v>
      </c>
      <c r="O33" s="196">
        <v>0</v>
      </c>
      <c r="P33" s="196">
        <v>0</v>
      </c>
      <c r="Q33" s="196">
        <v>198082.16659420001</v>
      </c>
      <c r="R33" s="196">
        <v>0</v>
      </c>
    </row>
    <row r="34" spans="1:18" ht="14" thickBot="1">
      <c r="A34" s="829"/>
      <c r="B34" s="327" t="s">
        <v>83</v>
      </c>
      <c r="C34" s="196">
        <v>506.87304649999999</v>
      </c>
      <c r="D34" s="196">
        <v>0</v>
      </c>
      <c r="E34" s="196">
        <v>0</v>
      </c>
      <c r="F34" s="196">
        <v>383.73384950000002</v>
      </c>
      <c r="G34" s="196">
        <v>1603.2644759</v>
      </c>
      <c r="H34" s="196">
        <v>0</v>
      </c>
      <c r="I34" s="196">
        <v>0</v>
      </c>
      <c r="J34" s="196">
        <v>0</v>
      </c>
      <c r="K34" s="196">
        <v>0</v>
      </c>
      <c r="L34" s="196">
        <v>885.35088010000004</v>
      </c>
      <c r="M34" s="196">
        <v>0</v>
      </c>
      <c r="N34" s="196">
        <v>0</v>
      </c>
      <c r="O34" s="196">
        <v>2110.1375223999999</v>
      </c>
      <c r="P34" s="196">
        <v>885.35088010000004</v>
      </c>
      <c r="Q34" s="196">
        <v>0</v>
      </c>
      <c r="R34" s="196">
        <v>383.73384950000002</v>
      </c>
    </row>
    <row r="35" spans="1:18" ht="14" thickBot="1">
      <c r="A35" s="829"/>
      <c r="B35" s="327" t="s">
        <v>161</v>
      </c>
      <c r="C35" s="196">
        <v>2451.5183716000001</v>
      </c>
      <c r="D35" s="196">
        <v>0</v>
      </c>
      <c r="E35" s="196">
        <v>0</v>
      </c>
      <c r="F35" s="196">
        <v>0</v>
      </c>
      <c r="G35" s="196">
        <v>0</v>
      </c>
      <c r="H35" s="196">
        <v>6557.9574503000003</v>
      </c>
      <c r="I35" s="196">
        <v>0</v>
      </c>
      <c r="J35" s="196">
        <v>7045.7249399000002</v>
      </c>
      <c r="K35" s="196">
        <v>0</v>
      </c>
      <c r="L35" s="196">
        <v>0</v>
      </c>
      <c r="M35" s="196">
        <v>0</v>
      </c>
      <c r="N35" s="196">
        <v>0</v>
      </c>
      <c r="O35" s="196">
        <v>2451.5183716000001</v>
      </c>
      <c r="P35" s="196">
        <v>6557.9574503000003</v>
      </c>
      <c r="Q35" s="196">
        <v>0</v>
      </c>
      <c r="R35" s="196">
        <v>7045.7249399000002</v>
      </c>
    </row>
    <row r="36" spans="1:18" ht="14" thickBot="1">
      <c r="A36" s="832" t="s">
        <v>165</v>
      </c>
      <c r="B36" s="327" t="s">
        <v>275</v>
      </c>
      <c r="C36" s="196">
        <v>59758.112456199997</v>
      </c>
      <c r="D36" s="196">
        <v>684324.2253245</v>
      </c>
      <c r="E36" s="196">
        <v>0</v>
      </c>
      <c r="F36" s="196">
        <v>6956.3240358000003</v>
      </c>
      <c r="G36" s="196">
        <v>0</v>
      </c>
      <c r="H36" s="196">
        <v>55682.412668899997</v>
      </c>
      <c r="I36" s="196">
        <v>0</v>
      </c>
      <c r="J36" s="196">
        <v>0</v>
      </c>
      <c r="K36" s="196">
        <v>4477.9291598</v>
      </c>
      <c r="L36" s="196">
        <v>21761.336548499999</v>
      </c>
      <c r="M36" s="196">
        <v>0</v>
      </c>
      <c r="N36" s="196">
        <v>0</v>
      </c>
      <c r="O36" s="196">
        <v>64236.041616000002</v>
      </c>
      <c r="P36" s="196">
        <v>761767.97454189998</v>
      </c>
      <c r="Q36" s="196">
        <v>0</v>
      </c>
      <c r="R36" s="196">
        <v>6956.3240358000003</v>
      </c>
    </row>
    <row r="37" spans="1:18" ht="14" thickBot="1">
      <c r="A37" s="833"/>
      <c r="B37" s="327" t="s">
        <v>360</v>
      </c>
      <c r="C37" s="196">
        <v>6937.7007845999997</v>
      </c>
      <c r="D37" s="196">
        <v>33295.005824200001</v>
      </c>
      <c r="E37" s="196">
        <v>0</v>
      </c>
      <c r="F37" s="196">
        <v>0</v>
      </c>
      <c r="G37" s="196">
        <v>2250.0312033</v>
      </c>
      <c r="H37" s="196">
        <v>20944.7310321</v>
      </c>
      <c r="I37" s="196">
        <v>0</v>
      </c>
      <c r="J37" s="196">
        <v>0</v>
      </c>
      <c r="K37" s="196">
        <v>10005.4847986</v>
      </c>
      <c r="L37" s="196">
        <v>9363.2260733000003</v>
      </c>
      <c r="M37" s="196">
        <v>0</v>
      </c>
      <c r="N37" s="196">
        <v>837.32960060000005</v>
      </c>
      <c r="O37" s="196">
        <v>19193.216786500001</v>
      </c>
      <c r="P37" s="196">
        <v>63602.962929499998</v>
      </c>
      <c r="Q37" s="196">
        <v>0</v>
      </c>
      <c r="R37" s="196">
        <v>837.32960060000005</v>
      </c>
    </row>
    <row r="38" spans="1:18" ht="14" thickBot="1">
      <c r="A38" s="833"/>
      <c r="B38" s="327" t="s">
        <v>361</v>
      </c>
      <c r="C38" s="196">
        <v>0</v>
      </c>
      <c r="D38" s="196">
        <v>0</v>
      </c>
      <c r="E38" s="196">
        <v>0</v>
      </c>
      <c r="F38" s="196">
        <v>0</v>
      </c>
      <c r="G38" s="196">
        <v>0</v>
      </c>
      <c r="H38" s="196">
        <v>4724.8139730000003</v>
      </c>
      <c r="I38" s="196">
        <v>0</v>
      </c>
      <c r="J38" s="196">
        <v>0</v>
      </c>
      <c r="K38" s="196">
        <v>0</v>
      </c>
      <c r="L38" s="196">
        <v>741.01446969999995</v>
      </c>
      <c r="M38" s="196">
        <v>0</v>
      </c>
      <c r="N38" s="196">
        <v>0</v>
      </c>
      <c r="O38" s="196">
        <v>0</v>
      </c>
      <c r="P38" s="196">
        <v>5465.8284426999999</v>
      </c>
      <c r="Q38" s="196">
        <v>0</v>
      </c>
      <c r="R38" s="196">
        <v>0</v>
      </c>
    </row>
    <row r="39" spans="1:18" ht="14" thickBot="1">
      <c r="A39" s="833"/>
      <c r="B39" s="327" t="s">
        <v>308</v>
      </c>
      <c r="C39" s="196">
        <v>0</v>
      </c>
      <c r="D39" s="196">
        <v>0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</row>
    <row r="40" spans="1:18" ht="14" thickBot="1">
      <c r="A40" s="833"/>
      <c r="B40" s="327" t="s">
        <v>291</v>
      </c>
      <c r="C40" s="196">
        <v>1859.2688682999999</v>
      </c>
      <c r="D40" s="196">
        <v>29968.019989</v>
      </c>
      <c r="E40" s="196">
        <v>0</v>
      </c>
      <c r="F40" s="196">
        <v>0</v>
      </c>
      <c r="G40" s="196">
        <v>13030.910939900001</v>
      </c>
      <c r="H40" s="196">
        <v>109688.000609</v>
      </c>
      <c r="I40" s="196">
        <v>0</v>
      </c>
      <c r="J40" s="196">
        <v>0</v>
      </c>
      <c r="K40" s="196">
        <v>1932.0650979</v>
      </c>
      <c r="L40" s="196">
        <v>3450.3264772000002</v>
      </c>
      <c r="M40" s="196">
        <v>0</v>
      </c>
      <c r="N40" s="196">
        <v>0</v>
      </c>
      <c r="O40" s="196">
        <v>16822.244906100001</v>
      </c>
      <c r="P40" s="196">
        <v>143106.3470751</v>
      </c>
      <c r="Q40" s="196">
        <v>0</v>
      </c>
      <c r="R40" s="196">
        <v>0</v>
      </c>
    </row>
    <row r="41" spans="1:18" ht="14" thickBot="1">
      <c r="A41" s="833"/>
      <c r="B41" s="327" t="s">
        <v>294</v>
      </c>
      <c r="C41" s="196">
        <v>1515.7089535</v>
      </c>
      <c r="D41" s="196">
        <v>35749.105968299998</v>
      </c>
      <c r="E41" s="196">
        <v>0</v>
      </c>
      <c r="F41" s="196">
        <v>315.13317899999998</v>
      </c>
      <c r="G41" s="196">
        <v>3535.2146284999999</v>
      </c>
      <c r="H41" s="196">
        <v>35928.293367799997</v>
      </c>
      <c r="I41" s="196">
        <v>0</v>
      </c>
      <c r="J41" s="196">
        <v>549.1335808</v>
      </c>
      <c r="K41" s="196">
        <v>4051.3015722</v>
      </c>
      <c r="L41" s="196">
        <v>4412.4439629999997</v>
      </c>
      <c r="M41" s="196">
        <v>0</v>
      </c>
      <c r="N41" s="196">
        <v>0</v>
      </c>
      <c r="O41" s="196">
        <v>9102.2251541999995</v>
      </c>
      <c r="P41" s="196">
        <v>76089.843299100001</v>
      </c>
      <c r="Q41" s="196">
        <v>0</v>
      </c>
      <c r="R41" s="196">
        <v>864.26675980000005</v>
      </c>
    </row>
    <row r="42" spans="1:18" ht="14" thickBot="1">
      <c r="A42" s="833"/>
      <c r="B42" s="327" t="s">
        <v>300</v>
      </c>
      <c r="C42" s="196">
        <v>0</v>
      </c>
      <c r="D42" s="196">
        <v>6515.9580304000001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6515.9580304000001</v>
      </c>
      <c r="Q42" s="196">
        <v>0</v>
      </c>
      <c r="R42" s="196">
        <v>0</v>
      </c>
    </row>
    <row r="43" spans="1:18" ht="14" thickBot="1">
      <c r="A43" s="833"/>
      <c r="B43" s="327" t="s">
        <v>302</v>
      </c>
      <c r="C43" s="196">
        <v>2193.4867159999999</v>
      </c>
      <c r="D43" s="196">
        <v>5109.6542986000004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2193.4867159999999</v>
      </c>
      <c r="P43" s="196">
        <v>5109.6542986000004</v>
      </c>
      <c r="Q43" s="196">
        <v>0</v>
      </c>
      <c r="R43" s="196">
        <v>0</v>
      </c>
    </row>
    <row r="44" spans="1:18" ht="14" thickBot="1">
      <c r="A44" s="833"/>
      <c r="B44" s="327" t="s">
        <v>362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</row>
    <row r="45" spans="1:18" ht="14" thickBot="1">
      <c r="A45" s="833"/>
      <c r="B45" s="327" t="s">
        <v>363</v>
      </c>
      <c r="C45" s="196">
        <v>0</v>
      </c>
      <c r="D45" s="196">
        <v>0</v>
      </c>
      <c r="E45" s="196">
        <v>19025.353153600001</v>
      </c>
      <c r="F45" s="196">
        <v>0</v>
      </c>
      <c r="G45" s="196">
        <v>0</v>
      </c>
      <c r="H45" s="196">
        <v>0</v>
      </c>
      <c r="I45" s="196">
        <v>2755.5359272000001</v>
      </c>
      <c r="J45" s="196">
        <v>0</v>
      </c>
      <c r="K45" s="196">
        <v>0</v>
      </c>
      <c r="L45" s="196">
        <v>0</v>
      </c>
      <c r="M45" s="196">
        <v>3128.4775983</v>
      </c>
      <c r="N45" s="196">
        <v>0</v>
      </c>
      <c r="O45" s="196">
        <v>0</v>
      </c>
      <c r="P45" s="196">
        <v>0</v>
      </c>
      <c r="Q45" s="196">
        <v>24909.3666791</v>
      </c>
      <c r="R45" s="196">
        <v>0</v>
      </c>
    </row>
    <row r="46" spans="1:18" ht="14" thickBot="1">
      <c r="A46" s="833"/>
      <c r="B46" s="327" t="s">
        <v>83</v>
      </c>
      <c r="C46" s="196">
        <v>1814.5970901000001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1766.6698616000001</v>
      </c>
      <c r="L46" s="196">
        <v>0</v>
      </c>
      <c r="M46" s="196">
        <v>0</v>
      </c>
      <c r="N46" s="196">
        <v>0</v>
      </c>
      <c r="O46" s="196">
        <v>3581.2669516999999</v>
      </c>
      <c r="P46" s="196">
        <v>0</v>
      </c>
      <c r="Q46" s="196">
        <v>0</v>
      </c>
      <c r="R46" s="196">
        <v>0</v>
      </c>
    </row>
    <row r="47" spans="1:18" ht="14" thickBot="1">
      <c r="A47" s="833"/>
      <c r="B47" s="327" t="s">
        <v>161</v>
      </c>
      <c r="C47" s="196">
        <v>652.98662460000003</v>
      </c>
      <c r="D47" s="196">
        <v>0</v>
      </c>
      <c r="E47" s="196">
        <v>0</v>
      </c>
      <c r="F47" s="196">
        <v>0</v>
      </c>
      <c r="G47" s="196">
        <v>0</v>
      </c>
      <c r="H47" s="196">
        <v>2693.6974574999999</v>
      </c>
      <c r="I47" s="196">
        <v>0</v>
      </c>
      <c r="J47" s="196">
        <v>296.8859258</v>
      </c>
      <c r="K47" s="196">
        <v>0</v>
      </c>
      <c r="L47" s="196">
        <v>0</v>
      </c>
      <c r="M47" s="196">
        <v>0</v>
      </c>
      <c r="N47" s="196">
        <v>0</v>
      </c>
      <c r="O47" s="196">
        <v>652.98662460000003</v>
      </c>
      <c r="P47" s="196">
        <v>2693.6974574999999</v>
      </c>
      <c r="Q47" s="196">
        <v>0</v>
      </c>
      <c r="R47" s="196">
        <v>296.8859258</v>
      </c>
    </row>
    <row r="48" spans="1:18" ht="14" thickBot="1">
      <c r="A48" s="823" t="s">
        <v>166</v>
      </c>
      <c r="B48" s="327" t="s">
        <v>275</v>
      </c>
      <c r="C48" s="196">
        <v>256417.31141930001</v>
      </c>
      <c r="D48" s="196">
        <v>1704759.8622254001</v>
      </c>
      <c r="E48" s="196">
        <v>0</v>
      </c>
      <c r="F48" s="196">
        <v>52276.522572599999</v>
      </c>
      <c r="G48" s="196">
        <v>10062.897143100001</v>
      </c>
      <c r="H48" s="196">
        <v>44051.8917029</v>
      </c>
      <c r="I48" s="196">
        <v>0</v>
      </c>
      <c r="J48" s="196">
        <v>0</v>
      </c>
      <c r="K48" s="196">
        <v>10201.376636999999</v>
      </c>
      <c r="L48" s="196">
        <v>7655.8497985000004</v>
      </c>
      <c r="M48" s="196">
        <v>0</v>
      </c>
      <c r="N48" s="196">
        <v>0</v>
      </c>
      <c r="O48" s="196">
        <v>276681.58519930003</v>
      </c>
      <c r="P48" s="196">
        <v>1756467.6037268001</v>
      </c>
      <c r="Q48" s="196">
        <v>0</v>
      </c>
      <c r="R48" s="196">
        <v>52276.522572599999</v>
      </c>
    </row>
    <row r="49" spans="1:18" ht="14" thickBot="1">
      <c r="A49" s="829"/>
      <c r="B49" s="327" t="s">
        <v>360</v>
      </c>
      <c r="C49" s="196">
        <v>0</v>
      </c>
      <c r="D49" s="196">
        <v>2460.5275087999999</v>
      </c>
      <c r="E49" s="196">
        <v>0</v>
      </c>
      <c r="F49" s="196">
        <v>0</v>
      </c>
      <c r="G49" s="196">
        <v>0</v>
      </c>
      <c r="H49" s="196">
        <v>11756.2381737</v>
      </c>
      <c r="I49" s="196">
        <v>0</v>
      </c>
      <c r="J49" s="196">
        <v>0</v>
      </c>
      <c r="K49" s="196">
        <v>1038.6203728</v>
      </c>
      <c r="L49" s="196">
        <v>13477.573359599999</v>
      </c>
      <c r="M49" s="196">
        <v>0</v>
      </c>
      <c r="N49" s="196">
        <v>0</v>
      </c>
      <c r="O49" s="196">
        <v>1038.6203728</v>
      </c>
      <c r="P49" s="196">
        <v>27694.3390421</v>
      </c>
      <c r="Q49" s="196">
        <v>0</v>
      </c>
      <c r="R49" s="196">
        <v>0</v>
      </c>
    </row>
    <row r="50" spans="1:18" ht="14" thickBot="1">
      <c r="A50" s="829"/>
      <c r="B50" s="327" t="s">
        <v>361</v>
      </c>
      <c r="C50" s="196">
        <v>0</v>
      </c>
      <c r="D50" s="196">
        <v>4163.0251552999998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748.06368869999994</v>
      </c>
      <c r="M50" s="196">
        <v>0</v>
      </c>
      <c r="N50" s="196">
        <v>0</v>
      </c>
      <c r="O50" s="196">
        <v>0</v>
      </c>
      <c r="P50" s="196">
        <v>4911.0888439999999</v>
      </c>
      <c r="Q50" s="196">
        <v>0</v>
      </c>
      <c r="R50" s="196">
        <v>0</v>
      </c>
    </row>
    <row r="51" spans="1:18" ht="14" thickBot="1">
      <c r="A51" s="829"/>
      <c r="B51" s="327" t="s">
        <v>308</v>
      </c>
      <c r="C51" s="196">
        <v>0</v>
      </c>
      <c r="D51" s="196">
        <v>2276.6665764999998</v>
      </c>
      <c r="E51" s="196">
        <v>0</v>
      </c>
      <c r="F51" s="196">
        <v>0</v>
      </c>
      <c r="G51" s="196">
        <v>0</v>
      </c>
      <c r="H51" s="196">
        <v>2864.1919140999998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5140.8584905999996</v>
      </c>
      <c r="Q51" s="196">
        <v>0</v>
      </c>
      <c r="R51" s="196">
        <v>0</v>
      </c>
    </row>
    <row r="52" spans="1:18" ht="14" thickBot="1">
      <c r="A52" s="829"/>
      <c r="B52" s="327" t="s">
        <v>291</v>
      </c>
      <c r="C52" s="196">
        <v>15028.804995</v>
      </c>
      <c r="D52" s="196">
        <v>115109.5374251</v>
      </c>
      <c r="E52" s="196">
        <v>0</v>
      </c>
      <c r="F52" s="196">
        <v>0</v>
      </c>
      <c r="G52" s="196">
        <v>2598.5608302000001</v>
      </c>
      <c r="H52" s="196">
        <v>142139.4547719</v>
      </c>
      <c r="I52" s="196">
        <v>0</v>
      </c>
      <c r="J52" s="196">
        <v>0</v>
      </c>
      <c r="K52" s="196">
        <v>948.73976359999995</v>
      </c>
      <c r="L52" s="196">
        <v>34351.166643299999</v>
      </c>
      <c r="M52" s="196">
        <v>0</v>
      </c>
      <c r="N52" s="196">
        <v>0</v>
      </c>
      <c r="O52" s="196">
        <v>18576.105588800001</v>
      </c>
      <c r="P52" s="196">
        <v>291600.15884029999</v>
      </c>
      <c r="Q52" s="196">
        <v>0</v>
      </c>
      <c r="R52" s="196">
        <v>0</v>
      </c>
    </row>
    <row r="53" spans="1:18" ht="14" thickBot="1">
      <c r="A53" s="829"/>
      <c r="B53" s="327" t="s">
        <v>294</v>
      </c>
      <c r="C53" s="196">
        <v>16442.503203</v>
      </c>
      <c r="D53" s="196">
        <v>132828.59924330001</v>
      </c>
      <c r="E53" s="196">
        <v>0</v>
      </c>
      <c r="F53" s="196">
        <v>4275.6414887999999</v>
      </c>
      <c r="G53" s="196">
        <v>4509.7695107999998</v>
      </c>
      <c r="H53" s="196">
        <v>65120.342085700002</v>
      </c>
      <c r="I53" s="196">
        <v>0</v>
      </c>
      <c r="J53" s="196">
        <v>563.99068650000004</v>
      </c>
      <c r="K53" s="196">
        <v>17557.292396600002</v>
      </c>
      <c r="L53" s="196">
        <v>45912.6874618</v>
      </c>
      <c r="M53" s="196">
        <v>0</v>
      </c>
      <c r="N53" s="196">
        <v>0</v>
      </c>
      <c r="O53" s="196">
        <v>38509.565110399999</v>
      </c>
      <c r="P53" s="196">
        <v>243861.62879069999</v>
      </c>
      <c r="Q53" s="196">
        <v>0</v>
      </c>
      <c r="R53" s="196">
        <v>4839.6321753000002</v>
      </c>
    </row>
    <row r="54" spans="1:18" ht="14" thickBot="1">
      <c r="A54" s="829"/>
      <c r="B54" s="327" t="s">
        <v>300</v>
      </c>
      <c r="C54" s="196">
        <v>4264.3481965999999</v>
      </c>
      <c r="D54" s="196">
        <v>67268.536066700006</v>
      </c>
      <c r="E54" s="196">
        <v>0</v>
      </c>
      <c r="F54" s="196">
        <v>1108.8726343999999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4264.3481965999999</v>
      </c>
      <c r="P54" s="196">
        <v>67268.536066700006</v>
      </c>
      <c r="Q54" s="196">
        <v>0</v>
      </c>
      <c r="R54" s="196">
        <v>1108.8726343999999</v>
      </c>
    </row>
    <row r="55" spans="1:18" ht="14" thickBot="1">
      <c r="A55" s="829"/>
      <c r="B55" s="327" t="s">
        <v>302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813.92588839999996</v>
      </c>
      <c r="L55" s="196">
        <v>3329.7133365</v>
      </c>
      <c r="M55" s="196">
        <v>0</v>
      </c>
      <c r="N55" s="196">
        <v>0</v>
      </c>
      <c r="O55" s="196">
        <v>813.92588839999996</v>
      </c>
      <c r="P55" s="196">
        <v>3329.7133365</v>
      </c>
      <c r="Q55" s="196">
        <v>0</v>
      </c>
      <c r="R55" s="196">
        <v>0</v>
      </c>
    </row>
    <row r="56" spans="1:18" ht="14" thickBot="1">
      <c r="A56" s="829"/>
      <c r="B56" s="327" t="s">
        <v>362</v>
      </c>
      <c r="C56" s="196">
        <v>0</v>
      </c>
      <c r="D56" s="196">
        <v>2352.7043554000002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2352.7043554000002</v>
      </c>
      <c r="Q56" s="196">
        <v>0</v>
      </c>
      <c r="R56" s="196">
        <v>0</v>
      </c>
    </row>
    <row r="57" spans="1:18" ht="14" thickBot="1">
      <c r="A57" s="829"/>
      <c r="B57" s="327" t="s">
        <v>363</v>
      </c>
      <c r="C57" s="196">
        <v>0</v>
      </c>
      <c r="D57" s="196">
        <v>0</v>
      </c>
      <c r="E57" s="196">
        <v>23629.490961799998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12544.847988400001</v>
      </c>
      <c r="N57" s="196">
        <v>0</v>
      </c>
      <c r="O57" s="196">
        <v>0</v>
      </c>
      <c r="P57" s="196">
        <v>0</v>
      </c>
      <c r="Q57" s="196">
        <v>36174.338950099998</v>
      </c>
      <c r="R57" s="196">
        <v>0</v>
      </c>
    </row>
    <row r="58" spans="1:18" ht="14" thickBot="1">
      <c r="A58" s="829"/>
      <c r="B58" s="327" t="s">
        <v>83</v>
      </c>
      <c r="C58" s="196">
        <v>19790.587936</v>
      </c>
      <c r="D58" s="196">
        <v>0</v>
      </c>
      <c r="E58" s="196">
        <v>0</v>
      </c>
      <c r="F58" s="196">
        <v>0</v>
      </c>
      <c r="G58" s="196">
        <v>3837.9315369999999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23628.519473</v>
      </c>
      <c r="P58" s="196">
        <v>0</v>
      </c>
      <c r="Q58" s="196">
        <v>0</v>
      </c>
      <c r="R58" s="196">
        <v>0</v>
      </c>
    </row>
    <row r="59" spans="1:18" ht="14" thickBot="1">
      <c r="A59" s="829"/>
      <c r="B59" s="327" t="s">
        <v>161</v>
      </c>
      <c r="C59" s="196">
        <v>779.6041414</v>
      </c>
      <c r="D59" s="196">
        <v>0</v>
      </c>
      <c r="E59" s="196">
        <v>0</v>
      </c>
      <c r="F59" s="196">
        <v>5386.0331336999998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779.6041414</v>
      </c>
      <c r="P59" s="196">
        <v>0</v>
      </c>
      <c r="Q59" s="196">
        <v>0</v>
      </c>
      <c r="R59" s="196">
        <v>5386.0331336999998</v>
      </c>
    </row>
    <row r="60" spans="1:18" ht="14" thickBot="1">
      <c r="A60" s="832" t="s">
        <v>167</v>
      </c>
      <c r="B60" s="327" t="s">
        <v>275</v>
      </c>
      <c r="C60" s="196">
        <v>420870.89601239999</v>
      </c>
      <c r="D60" s="196">
        <v>3361033.2714177999</v>
      </c>
      <c r="E60" s="196">
        <v>0</v>
      </c>
      <c r="F60" s="196">
        <v>98445.626395400002</v>
      </c>
      <c r="G60" s="196">
        <v>16919.5740596</v>
      </c>
      <c r="H60" s="196">
        <v>53169.678244399998</v>
      </c>
      <c r="I60" s="196">
        <v>0</v>
      </c>
      <c r="J60" s="196">
        <v>0</v>
      </c>
      <c r="K60" s="196">
        <v>2647.1321662</v>
      </c>
      <c r="L60" s="196">
        <v>32814.097063399997</v>
      </c>
      <c r="M60" s="196">
        <v>0</v>
      </c>
      <c r="N60" s="196">
        <v>0</v>
      </c>
      <c r="O60" s="196">
        <v>440437.60223820002</v>
      </c>
      <c r="P60" s="196">
        <v>3447017.0467256</v>
      </c>
      <c r="Q60" s="196">
        <v>0</v>
      </c>
      <c r="R60" s="196">
        <v>98445.626395400002</v>
      </c>
    </row>
    <row r="61" spans="1:18" ht="14" thickBot="1">
      <c r="A61" s="833"/>
      <c r="B61" s="327" t="s">
        <v>360</v>
      </c>
      <c r="C61" s="196">
        <v>35867.274100000002</v>
      </c>
      <c r="D61" s="196">
        <v>175397.20495320001</v>
      </c>
      <c r="E61" s="196">
        <v>0</v>
      </c>
      <c r="F61" s="196">
        <v>737.05822000000001</v>
      </c>
      <c r="G61" s="196">
        <v>25502.607178599999</v>
      </c>
      <c r="H61" s="196">
        <v>123354.00608209999</v>
      </c>
      <c r="I61" s="196">
        <v>0</v>
      </c>
      <c r="J61" s="196">
        <v>0</v>
      </c>
      <c r="K61" s="196">
        <v>23835.9730122</v>
      </c>
      <c r="L61" s="196">
        <v>42837.926654000003</v>
      </c>
      <c r="M61" s="196">
        <v>0</v>
      </c>
      <c r="N61" s="196">
        <v>1153.8008841999999</v>
      </c>
      <c r="O61" s="196">
        <v>85205.854290899995</v>
      </c>
      <c r="P61" s="196">
        <v>341589.1376893</v>
      </c>
      <c r="Q61" s="196">
        <v>0</v>
      </c>
      <c r="R61" s="196">
        <v>1890.8591042</v>
      </c>
    </row>
    <row r="62" spans="1:18" ht="14" thickBot="1">
      <c r="A62" s="833"/>
      <c r="B62" s="327" t="s">
        <v>361</v>
      </c>
      <c r="C62" s="196">
        <v>3398.6414893000001</v>
      </c>
      <c r="D62" s="196">
        <v>4980.1764344000003</v>
      </c>
      <c r="E62" s="196">
        <v>0</v>
      </c>
      <c r="F62" s="196">
        <v>0</v>
      </c>
      <c r="G62" s="196">
        <v>0</v>
      </c>
      <c r="H62" s="196">
        <v>18562.947206600002</v>
      </c>
      <c r="I62" s="196">
        <v>0</v>
      </c>
      <c r="J62" s="196">
        <v>0</v>
      </c>
      <c r="K62" s="196">
        <v>0</v>
      </c>
      <c r="L62" s="196">
        <v>12616.573867700001</v>
      </c>
      <c r="M62" s="196">
        <v>0</v>
      </c>
      <c r="N62" s="196">
        <v>0</v>
      </c>
      <c r="O62" s="196">
        <v>3398.6414893000001</v>
      </c>
      <c r="P62" s="196">
        <v>36159.697508700003</v>
      </c>
      <c r="Q62" s="196">
        <v>0</v>
      </c>
      <c r="R62" s="196">
        <v>0</v>
      </c>
    </row>
    <row r="63" spans="1:18" ht="14" thickBot="1">
      <c r="A63" s="833"/>
      <c r="B63" s="327" t="s">
        <v>308</v>
      </c>
      <c r="C63" s="196">
        <v>7862.1428818000004</v>
      </c>
      <c r="D63" s="196">
        <v>20467.4445099</v>
      </c>
      <c r="E63" s="196">
        <v>0</v>
      </c>
      <c r="F63" s="196">
        <v>471.55939360000002</v>
      </c>
      <c r="G63" s="196">
        <v>14345.375486499999</v>
      </c>
      <c r="H63" s="196">
        <v>125887.5618908</v>
      </c>
      <c r="I63" s="196">
        <v>0</v>
      </c>
      <c r="J63" s="196">
        <v>0</v>
      </c>
      <c r="K63" s="196">
        <v>711.72895770000002</v>
      </c>
      <c r="L63" s="196">
        <v>7115.9627096000004</v>
      </c>
      <c r="M63" s="196">
        <v>0</v>
      </c>
      <c r="N63" s="196">
        <v>0</v>
      </c>
      <c r="O63" s="196">
        <v>22919.247326100001</v>
      </c>
      <c r="P63" s="196">
        <v>153470.96911030001</v>
      </c>
      <c r="Q63" s="196">
        <v>0</v>
      </c>
      <c r="R63" s="196">
        <v>471.55939360000002</v>
      </c>
    </row>
    <row r="64" spans="1:18" ht="14" thickBot="1">
      <c r="A64" s="833"/>
      <c r="B64" s="327" t="s">
        <v>291</v>
      </c>
      <c r="C64" s="196">
        <v>153775.39481150001</v>
      </c>
      <c r="D64" s="196">
        <v>378527.4901159</v>
      </c>
      <c r="E64" s="196">
        <v>0</v>
      </c>
      <c r="F64" s="196">
        <v>16145.0267482</v>
      </c>
      <c r="G64" s="196">
        <v>258811.74927309999</v>
      </c>
      <c r="H64" s="196">
        <v>2953986.2972694002</v>
      </c>
      <c r="I64" s="196">
        <v>0</v>
      </c>
      <c r="J64" s="196">
        <v>131510.31685890001</v>
      </c>
      <c r="K64" s="196">
        <v>49278.566892199997</v>
      </c>
      <c r="L64" s="196">
        <v>435628.09781529999</v>
      </c>
      <c r="M64" s="196">
        <v>0</v>
      </c>
      <c r="N64" s="196">
        <v>33601.174788700002</v>
      </c>
      <c r="O64" s="196">
        <v>461865.71097690001</v>
      </c>
      <c r="P64" s="196">
        <v>3768141.8852006001</v>
      </c>
      <c r="Q64" s="196">
        <v>0</v>
      </c>
      <c r="R64" s="196">
        <v>181256.5183958</v>
      </c>
    </row>
    <row r="65" spans="1:18" ht="14" thickBot="1">
      <c r="A65" s="833"/>
      <c r="B65" s="327" t="s">
        <v>294</v>
      </c>
      <c r="C65" s="196">
        <v>154000.0355114</v>
      </c>
      <c r="D65" s="196">
        <v>243323.57145809999</v>
      </c>
      <c r="E65" s="196">
        <v>0</v>
      </c>
      <c r="F65" s="196">
        <v>19086.827056599999</v>
      </c>
      <c r="G65" s="196">
        <v>59927.854135499998</v>
      </c>
      <c r="H65" s="196">
        <v>823253.56216079998</v>
      </c>
      <c r="I65" s="196">
        <v>0</v>
      </c>
      <c r="J65" s="196">
        <v>48965.246254999998</v>
      </c>
      <c r="K65" s="196">
        <v>23599.5591762</v>
      </c>
      <c r="L65" s="196">
        <v>79489.759296400007</v>
      </c>
      <c r="M65" s="196">
        <v>0</v>
      </c>
      <c r="N65" s="196">
        <v>16906.5329657</v>
      </c>
      <c r="O65" s="196">
        <v>237527.44882319999</v>
      </c>
      <c r="P65" s="196">
        <v>1146066.8929153001</v>
      </c>
      <c r="Q65" s="196">
        <v>0</v>
      </c>
      <c r="R65" s="196">
        <v>84958.606277400002</v>
      </c>
    </row>
    <row r="66" spans="1:18" ht="14" thickBot="1">
      <c r="A66" s="833"/>
      <c r="B66" s="327" t="s">
        <v>300</v>
      </c>
      <c r="C66" s="196">
        <v>896.4694025</v>
      </c>
      <c r="D66" s="196">
        <v>3442.7327629000001</v>
      </c>
      <c r="E66" s="196">
        <v>0</v>
      </c>
      <c r="F66" s="196">
        <v>4105.4369447999998</v>
      </c>
      <c r="G66" s="196">
        <v>0</v>
      </c>
      <c r="H66" s="196">
        <v>44793.259328400003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896.4694025</v>
      </c>
      <c r="P66" s="196">
        <v>48235.992091200002</v>
      </c>
      <c r="Q66" s="196">
        <v>0</v>
      </c>
      <c r="R66" s="196">
        <v>4105.4369447999998</v>
      </c>
    </row>
    <row r="67" spans="1:18" ht="14" thickBot="1">
      <c r="A67" s="833"/>
      <c r="B67" s="327" t="s">
        <v>302</v>
      </c>
      <c r="C67" s="196">
        <v>870.70278900000005</v>
      </c>
      <c r="D67" s="196">
        <v>3935.4841046000001</v>
      </c>
      <c r="E67" s="196">
        <v>0</v>
      </c>
      <c r="F67" s="196">
        <v>0</v>
      </c>
      <c r="G67" s="196">
        <v>5324.0461304</v>
      </c>
      <c r="H67" s="196">
        <v>8542.9382318000007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6194.7489194</v>
      </c>
      <c r="P67" s="196">
        <v>12478.422336400001</v>
      </c>
      <c r="Q67" s="196">
        <v>0</v>
      </c>
      <c r="R67" s="196">
        <v>0</v>
      </c>
    </row>
    <row r="68" spans="1:18" ht="14" thickBot="1">
      <c r="A68" s="833"/>
      <c r="B68" s="327" t="s">
        <v>362</v>
      </c>
      <c r="C68" s="196">
        <v>2760.9927229999998</v>
      </c>
      <c r="D68" s="196">
        <v>15623.5568391</v>
      </c>
      <c r="E68" s="196">
        <v>0</v>
      </c>
      <c r="F68" s="196">
        <v>0</v>
      </c>
      <c r="G68" s="196">
        <v>2400.1649164</v>
      </c>
      <c r="H68" s="196">
        <v>65720.933517600002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5161.1576394000003</v>
      </c>
      <c r="P68" s="196">
        <v>81344.4903567</v>
      </c>
      <c r="Q68" s="196">
        <v>0</v>
      </c>
      <c r="R68" s="196">
        <v>0</v>
      </c>
    </row>
    <row r="69" spans="1:18" ht="14" thickBot="1">
      <c r="A69" s="833"/>
      <c r="B69" s="327" t="s">
        <v>363</v>
      </c>
      <c r="C69" s="196">
        <v>0</v>
      </c>
      <c r="D69" s="196">
        <v>0</v>
      </c>
      <c r="E69" s="196">
        <v>73053.378739199994</v>
      </c>
      <c r="F69" s="196">
        <v>0</v>
      </c>
      <c r="G69" s="196">
        <v>0</v>
      </c>
      <c r="H69" s="196">
        <v>0</v>
      </c>
      <c r="I69" s="196">
        <v>238306.62193389999</v>
      </c>
      <c r="J69" s="196">
        <v>0</v>
      </c>
      <c r="K69" s="196">
        <v>0</v>
      </c>
      <c r="L69" s="196">
        <v>0</v>
      </c>
      <c r="M69" s="196">
        <v>15557.053278199999</v>
      </c>
      <c r="N69" s="196">
        <v>0</v>
      </c>
      <c r="O69" s="196">
        <v>0</v>
      </c>
      <c r="P69" s="196">
        <v>0</v>
      </c>
      <c r="Q69" s="196">
        <v>326917.05395129998</v>
      </c>
      <c r="R69" s="196">
        <v>0</v>
      </c>
    </row>
    <row r="70" spans="1:18" ht="14" thickBot="1">
      <c r="A70" s="833"/>
      <c r="B70" s="327" t="s">
        <v>83</v>
      </c>
      <c r="C70" s="196">
        <v>43753.4153047</v>
      </c>
      <c r="D70" s="196">
        <v>10430.174660799999</v>
      </c>
      <c r="E70" s="196">
        <v>0</v>
      </c>
      <c r="F70" s="196">
        <v>1333.0178753</v>
      </c>
      <c r="G70" s="196">
        <v>11932.700723</v>
      </c>
      <c r="H70" s="196">
        <v>0</v>
      </c>
      <c r="I70" s="196">
        <v>0</v>
      </c>
      <c r="J70" s="196">
        <v>1461.7908609999999</v>
      </c>
      <c r="K70" s="196">
        <v>0</v>
      </c>
      <c r="L70" s="196">
        <v>0</v>
      </c>
      <c r="M70" s="196">
        <v>0</v>
      </c>
      <c r="N70" s="196">
        <v>0</v>
      </c>
      <c r="O70" s="196">
        <v>55686.116027700002</v>
      </c>
      <c r="P70" s="196">
        <v>10430.174660799999</v>
      </c>
      <c r="Q70" s="196">
        <v>0</v>
      </c>
      <c r="R70" s="196">
        <v>2794.8087363</v>
      </c>
    </row>
    <row r="71" spans="1:18" ht="14" thickBot="1">
      <c r="A71" s="833"/>
      <c r="B71" s="327" t="s">
        <v>161</v>
      </c>
      <c r="C71" s="196">
        <v>0</v>
      </c>
      <c r="D71" s="196">
        <v>0</v>
      </c>
      <c r="E71" s="196">
        <v>0</v>
      </c>
      <c r="F71" s="196">
        <v>5030.0902379999998</v>
      </c>
      <c r="G71" s="196">
        <v>2897.2229920999998</v>
      </c>
      <c r="H71" s="196">
        <v>1550.4003625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2897.2229920999998</v>
      </c>
      <c r="P71" s="196">
        <v>1550.4003625</v>
      </c>
      <c r="Q71" s="196">
        <v>0</v>
      </c>
      <c r="R71" s="196">
        <v>5030.0902379999998</v>
      </c>
    </row>
    <row r="72" spans="1:18" ht="14" thickBot="1">
      <c r="A72" s="823" t="s">
        <v>168</v>
      </c>
      <c r="B72" s="327" t="s">
        <v>275</v>
      </c>
      <c r="C72" s="196">
        <v>195742.9693228</v>
      </c>
      <c r="D72" s="196">
        <v>1344504.1909825001</v>
      </c>
      <c r="E72" s="196">
        <v>0</v>
      </c>
      <c r="F72" s="196">
        <v>32655.848646800001</v>
      </c>
      <c r="G72" s="196">
        <v>0</v>
      </c>
      <c r="H72" s="196">
        <v>16035.692551599999</v>
      </c>
      <c r="I72" s="196">
        <v>0</v>
      </c>
      <c r="J72" s="196">
        <v>0</v>
      </c>
      <c r="K72" s="196">
        <v>706.44695090000005</v>
      </c>
      <c r="L72" s="196">
        <v>0</v>
      </c>
      <c r="M72" s="196">
        <v>0</v>
      </c>
      <c r="N72" s="196">
        <v>0</v>
      </c>
      <c r="O72" s="196">
        <v>196449.41627369999</v>
      </c>
      <c r="P72" s="196">
        <v>1360539.8835340999</v>
      </c>
      <c r="Q72" s="196">
        <v>0</v>
      </c>
      <c r="R72" s="196">
        <v>32655.848646800001</v>
      </c>
    </row>
    <row r="73" spans="1:18" ht="14" thickBot="1">
      <c r="A73" s="829"/>
      <c r="B73" s="327" t="s">
        <v>360</v>
      </c>
      <c r="C73" s="196">
        <v>929.37306899999999</v>
      </c>
      <c r="D73" s="196">
        <v>27803.611321199998</v>
      </c>
      <c r="E73" s="196">
        <v>0</v>
      </c>
      <c r="F73" s="196">
        <v>0</v>
      </c>
      <c r="G73" s="196">
        <v>19942.173944099999</v>
      </c>
      <c r="H73" s="196">
        <v>183685.38239069999</v>
      </c>
      <c r="I73" s="196">
        <v>0</v>
      </c>
      <c r="J73" s="196">
        <v>0</v>
      </c>
      <c r="K73" s="196">
        <v>6860.7317638000004</v>
      </c>
      <c r="L73" s="196">
        <v>31983.502502899999</v>
      </c>
      <c r="M73" s="196">
        <v>0</v>
      </c>
      <c r="N73" s="196">
        <v>1371.5278682999999</v>
      </c>
      <c r="O73" s="196">
        <v>27732.278776800002</v>
      </c>
      <c r="P73" s="196">
        <v>243472.49621479999</v>
      </c>
      <c r="Q73" s="196">
        <v>0</v>
      </c>
      <c r="R73" s="196">
        <v>1371.5278682999999</v>
      </c>
    </row>
    <row r="74" spans="1:18" ht="14" thickBot="1">
      <c r="A74" s="829"/>
      <c r="B74" s="327" t="s">
        <v>361</v>
      </c>
      <c r="C74" s="196">
        <v>0</v>
      </c>
      <c r="D74" s="196">
        <v>0</v>
      </c>
      <c r="E74" s="196">
        <v>0</v>
      </c>
      <c r="F74" s="196">
        <v>0</v>
      </c>
      <c r="G74" s="196">
        <v>603.0490327</v>
      </c>
      <c r="H74" s="196">
        <v>22587.007861499998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603.0490327</v>
      </c>
      <c r="P74" s="196">
        <v>22587.007861499998</v>
      </c>
      <c r="Q74" s="196">
        <v>0</v>
      </c>
      <c r="R74" s="196">
        <v>0</v>
      </c>
    </row>
    <row r="75" spans="1:18" ht="14" thickBot="1">
      <c r="A75" s="829"/>
      <c r="B75" s="327" t="s">
        <v>308</v>
      </c>
      <c r="C75" s="196">
        <v>0</v>
      </c>
      <c r="D75" s="196">
        <v>0</v>
      </c>
      <c r="E75" s="196">
        <v>0</v>
      </c>
      <c r="F75" s="196">
        <v>0</v>
      </c>
      <c r="G75" s="196">
        <v>1793.2279234</v>
      </c>
      <c r="H75" s="196">
        <v>4482.6857772000003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1793.2279234</v>
      </c>
      <c r="P75" s="196">
        <v>4482.6857772000003</v>
      </c>
      <c r="Q75" s="196">
        <v>0</v>
      </c>
      <c r="R75" s="196">
        <v>0</v>
      </c>
    </row>
    <row r="76" spans="1:18" ht="14" thickBot="1">
      <c r="A76" s="829"/>
      <c r="B76" s="327" t="s">
        <v>291</v>
      </c>
      <c r="C76" s="196">
        <v>19864.576941300002</v>
      </c>
      <c r="D76" s="196">
        <v>47073.358998099997</v>
      </c>
      <c r="E76" s="196">
        <v>0</v>
      </c>
      <c r="F76" s="196">
        <v>0</v>
      </c>
      <c r="G76" s="196">
        <v>82574.617630699999</v>
      </c>
      <c r="H76" s="196">
        <v>600249.82045360003</v>
      </c>
      <c r="I76" s="196">
        <v>0</v>
      </c>
      <c r="J76" s="196">
        <v>3690.5964279999998</v>
      </c>
      <c r="K76" s="196">
        <v>9579.0842806000001</v>
      </c>
      <c r="L76" s="196">
        <v>34042.6399083</v>
      </c>
      <c r="M76" s="196">
        <v>0</v>
      </c>
      <c r="N76" s="196">
        <v>0</v>
      </c>
      <c r="O76" s="196">
        <v>112018.27885259999</v>
      </c>
      <c r="P76" s="196">
        <v>681365.81935999996</v>
      </c>
      <c r="Q76" s="196">
        <v>0</v>
      </c>
      <c r="R76" s="196">
        <v>3690.5964279999998</v>
      </c>
    </row>
    <row r="77" spans="1:18" ht="14" thickBot="1">
      <c r="A77" s="829"/>
      <c r="B77" s="327" t="s">
        <v>294</v>
      </c>
      <c r="C77" s="196">
        <v>48314.573459400002</v>
      </c>
      <c r="D77" s="196">
        <v>106863.95568470001</v>
      </c>
      <c r="E77" s="196">
        <v>0</v>
      </c>
      <c r="F77" s="196">
        <v>0</v>
      </c>
      <c r="G77" s="196">
        <v>111098.3506512</v>
      </c>
      <c r="H77" s="196">
        <v>729399.77018830006</v>
      </c>
      <c r="I77" s="196">
        <v>0</v>
      </c>
      <c r="J77" s="196">
        <v>14397.497076400001</v>
      </c>
      <c r="K77" s="196">
        <v>36861.443148300001</v>
      </c>
      <c r="L77" s="196">
        <v>27158.382390499999</v>
      </c>
      <c r="M77" s="196">
        <v>0</v>
      </c>
      <c r="N77" s="196">
        <v>0</v>
      </c>
      <c r="O77" s="196">
        <v>196274.36725899999</v>
      </c>
      <c r="P77" s="196">
        <v>863422.10826350003</v>
      </c>
      <c r="Q77" s="196">
        <v>0</v>
      </c>
      <c r="R77" s="196">
        <v>14397.497076400001</v>
      </c>
    </row>
    <row r="78" spans="1:18" ht="14" thickBot="1">
      <c r="A78" s="829"/>
      <c r="B78" s="327" t="s">
        <v>300</v>
      </c>
      <c r="C78" s="196">
        <v>791.20572349999998</v>
      </c>
      <c r="D78" s="196">
        <v>0</v>
      </c>
      <c r="E78" s="196">
        <v>0</v>
      </c>
      <c r="F78" s="196">
        <v>0</v>
      </c>
      <c r="G78" s="196">
        <v>0</v>
      </c>
      <c r="H78" s="196">
        <v>1828.7481869000001</v>
      </c>
      <c r="I78" s="196">
        <v>0</v>
      </c>
      <c r="J78" s="196">
        <v>0</v>
      </c>
      <c r="K78" s="196">
        <v>754.69057729999997</v>
      </c>
      <c r="L78" s="196">
        <v>0</v>
      </c>
      <c r="M78" s="196">
        <v>0</v>
      </c>
      <c r="N78" s="196">
        <v>0</v>
      </c>
      <c r="O78" s="196">
        <v>1545.8963008000001</v>
      </c>
      <c r="P78" s="196">
        <v>1828.7481869000001</v>
      </c>
      <c r="Q78" s="196">
        <v>0</v>
      </c>
      <c r="R78" s="196">
        <v>0</v>
      </c>
    </row>
    <row r="79" spans="1:18" ht="14" thickBot="1">
      <c r="A79" s="829"/>
      <c r="B79" s="327" t="s">
        <v>302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</row>
    <row r="80" spans="1:18" ht="14" thickBot="1">
      <c r="A80" s="829"/>
      <c r="B80" s="327" t="s">
        <v>362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</row>
    <row r="81" spans="1:18" ht="14" thickBot="1">
      <c r="A81" s="829"/>
      <c r="B81" s="327" t="s">
        <v>363</v>
      </c>
      <c r="C81" s="196">
        <v>0</v>
      </c>
      <c r="D81" s="196">
        <v>0</v>
      </c>
      <c r="E81" s="196">
        <v>21552.740750299999</v>
      </c>
      <c r="F81" s="196">
        <v>0</v>
      </c>
      <c r="G81" s="196">
        <v>0</v>
      </c>
      <c r="H81" s="196">
        <v>0</v>
      </c>
      <c r="I81" s="196">
        <v>31734.925281399999</v>
      </c>
      <c r="J81" s="196">
        <v>0</v>
      </c>
      <c r="K81" s="196">
        <v>0</v>
      </c>
      <c r="L81" s="196">
        <v>0</v>
      </c>
      <c r="M81" s="196">
        <v>13772.806674900001</v>
      </c>
      <c r="N81" s="196">
        <v>0</v>
      </c>
      <c r="O81" s="196">
        <v>0</v>
      </c>
      <c r="P81" s="196">
        <v>0</v>
      </c>
      <c r="Q81" s="196">
        <v>67060.472706500004</v>
      </c>
      <c r="R81" s="196">
        <v>0</v>
      </c>
    </row>
    <row r="82" spans="1:18" ht="14" thickBot="1">
      <c r="A82" s="829"/>
      <c r="B82" s="327" t="s">
        <v>83</v>
      </c>
      <c r="C82" s="196">
        <v>13420.4764787</v>
      </c>
      <c r="D82" s="196">
        <v>1052.1408246000001</v>
      </c>
      <c r="E82" s="196">
        <v>0</v>
      </c>
      <c r="F82" s="196">
        <v>0</v>
      </c>
      <c r="G82" s="196">
        <v>542.70145530000002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13963.177933999999</v>
      </c>
      <c r="P82" s="196">
        <v>1052.1408246000001</v>
      </c>
      <c r="Q82" s="196">
        <v>0</v>
      </c>
      <c r="R82" s="196">
        <v>0</v>
      </c>
    </row>
    <row r="83" spans="1:18" ht="14" thickBot="1">
      <c r="A83" s="829"/>
      <c r="B83" s="327" t="s">
        <v>161</v>
      </c>
      <c r="C83" s="196">
        <v>0</v>
      </c>
      <c r="D83" s="196">
        <v>0</v>
      </c>
      <c r="E83" s="196">
        <v>0</v>
      </c>
      <c r="F83" s="196">
        <v>0</v>
      </c>
      <c r="G83" s="196">
        <v>7862.8386038999997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7862.8386038999997</v>
      </c>
      <c r="P83" s="196">
        <v>0</v>
      </c>
      <c r="Q83" s="196">
        <v>0</v>
      </c>
      <c r="R83" s="196">
        <v>0</v>
      </c>
    </row>
    <row r="84" spans="1:18" ht="14" thickBot="1">
      <c r="A84" s="832" t="s">
        <v>169</v>
      </c>
      <c r="B84" s="327" t="s">
        <v>275</v>
      </c>
      <c r="C84" s="196">
        <v>3032029.5767067</v>
      </c>
      <c r="D84" s="196">
        <v>9119247.1695764009</v>
      </c>
      <c r="E84" s="196">
        <v>0</v>
      </c>
      <c r="F84" s="196">
        <v>523365.05797199998</v>
      </c>
      <c r="G84" s="196">
        <v>0</v>
      </c>
      <c r="H84" s="196">
        <v>11081.325112299999</v>
      </c>
      <c r="I84" s="196">
        <v>0</v>
      </c>
      <c r="J84" s="196">
        <v>0</v>
      </c>
      <c r="K84" s="196">
        <v>8746.0125050999995</v>
      </c>
      <c r="L84" s="196">
        <v>46359.854308299997</v>
      </c>
      <c r="M84" s="196">
        <v>0</v>
      </c>
      <c r="N84" s="196">
        <v>5733.2605629999998</v>
      </c>
      <c r="O84" s="196">
        <v>3040775.5892118001</v>
      </c>
      <c r="P84" s="196">
        <v>9176688.3489969</v>
      </c>
      <c r="Q84" s="196">
        <v>0</v>
      </c>
      <c r="R84" s="196">
        <v>529098.31853499997</v>
      </c>
    </row>
    <row r="85" spans="1:18" ht="14" thickBot="1">
      <c r="A85" s="833"/>
      <c r="B85" s="327" t="s">
        <v>360</v>
      </c>
      <c r="C85" s="196">
        <v>40798.818765700002</v>
      </c>
      <c r="D85" s="196">
        <v>59411.041286500003</v>
      </c>
      <c r="E85" s="196">
        <v>0</v>
      </c>
      <c r="F85" s="196">
        <v>7137.8767633999996</v>
      </c>
      <c r="G85" s="196">
        <v>0</v>
      </c>
      <c r="H85" s="196">
        <v>0</v>
      </c>
      <c r="I85" s="196">
        <v>0</v>
      </c>
      <c r="J85" s="196">
        <v>0</v>
      </c>
      <c r="K85" s="196">
        <v>1988.7602439</v>
      </c>
      <c r="L85" s="196">
        <v>51653.503852399997</v>
      </c>
      <c r="M85" s="196">
        <v>0</v>
      </c>
      <c r="N85" s="196">
        <v>794.87880240000004</v>
      </c>
      <c r="O85" s="196">
        <v>42787.579009499997</v>
      </c>
      <c r="P85" s="196">
        <v>111064.54513889999</v>
      </c>
      <c r="Q85" s="196">
        <v>0</v>
      </c>
      <c r="R85" s="196">
        <v>7932.7555658000001</v>
      </c>
    </row>
    <row r="86" spans="1:18" ht="14" thickBot="1">
      <c r="A86" s="833"/>
      <c r="B86" s="327" t="s">
        <v>361</v>
      </c>
      <c r="C86" s="196">
        <v>7152.5367531000002</v>
      </c>
      <c r="D86" s="196">
        <v>25164.684645699999</v>
      </c>
      <c r="E86" s="196">
        <v>0</v>
      </c>
      <c r="F86" s="196">
        <v>0</v>
      </c>
      <c r="G86" s="196">
        <v>0</v>
      </c>
      <c r="H86" s="196">
        <v>3030.3460608</v>
      </c>
      <c r="I86" s="196">
        <v>0</v>
      </c>
      <c r="J86" s="196">
        <v>0</v>
      </c>
      <c r="K86" s="196">
        <v>0</v>
      </c>
      <c r="L86" s="196">
        <v>4692.8606099999997</v>
      </c>
      <c r="M86" s="196">
        <v>0</v>
      </c>
      <c r="N86" s="196">
        <v>0</v>
      </c>
      <c r="O86" s="196">
        <v>7152.5367531000002</v>
      </c>
      <c r="P86" s="196">
        <v>32887.891316499998</v>
      </c>
      <c r="Q86" s="196">
        <v>0</v>
      </c>
      <c r="R86" s="196">
        <v>0</v>
      </c>
    </row>
    <row r="87" spans="1:18" ht="14" thickBot="1">
      <c r="A87" s="833"/>
      <c r="B87" s="327" t="s">
        <v>308</v>
      </c>
      <c r="C87" s="196">
        <v>59909.371153</v>
      </c>
      <c r="D87" s="196">
        <v>22499.407609000002</v>
      </c>
      <c r="E87" s="196">
        <v>0</v>
      </c>
      <c r="F87" s="196">
        <v>1084.6509427999999</v>
      </c>
      <c r="G87" s="196">
        <v>0</v>
      </c>
      <c r="H87" s="196">
        <v>0</v>
      </c>
      <c r="I87" s="196">
        <v>0</v>
      </c>
      <c r="J87" s="196">
        <v>0</v>
      </c>
      <c r="K87" s="196">
        <v>7313.9330993000003</v>
      </c>
      <c r="L87" s="196">
        <v>0</v>
      </c>
      <c r="M87" s="196">
        <v>0</v>
      </c>
      <c r="N87" s="196">
        <v>0</v>
      </c>
      <c r="O87" s="196">
        <v>67223.304252200003</v>
      </c>
      <c r="P87" s="196">
        <v>22499.407609000002</v>
      </c>
      <c r="Q87" s="196">
        <v>0</v>
      </c>
      <c r="R87" s="196">
        <v>1084.6509427999999</v>
      </c>
    </row>
    <row r="88" spans="1:18" ht="14" thickBot="1">
      <c r="A88" s="833"/>
      <c r="B88" s="327" t="s">
        <v>291</v>
      </c>
      <c r="C88" s="196">
        <v>82793.943039399994</v>
      </c>
      <c r="D88" s="196">
        <v>83060.100775400002</v>
      </c>
      <c r="E88" s="196">
        <v>0</v>
      </c>
      <c r="F88" s="196">
        <v>1129.5773131999999</v>
      </c>
      <c r="G88" s="196">
        <v>0</v>
      </c>
      <c r="H88" s="196">
        <v>3260.7520832</v>
      </c>
      <c r="I88" s="196">
        <v>0</v>
      </c>
      <c r="J88" s="196">
        <v>0</v>
      </c>
      <c r="K88" s="196">
        <v>12414.702531999999</v>
      </c>
      <c r="L88" s="196">
        <v>1511.1223413</v>
      </c>
      <c r="M88" s="196">
        <v>0</v>
      </c>
      <c r="N88" s="196">
        <v>0</v>
      </c>
      <c r="O88" s="196">
        <v>95208.645571400004</v>
      </c>
      <c r="P88" s="196">
        <v>87831.9751999</v>
      </c>
      <c r="Q88" s="196">
        <v>0</v>
      </c>
      <c r="R88" s="196">
        <v>1129.5773131999999</v>
      </c>
    </row>
    <row r="89" spans="1:18" ht="14" thickBot="1">
      <c r="A89" s="833"/>
      <c r="B89" s="327" t="s">
        <v>294</v>
      </c>
      <c r="C89" s="196">
        <v>186154.5616401</v>
      </c>
      <c r="D89" s="196">
        <v>308347.78029800003</v>
      </c>
      <c r="E89" s="196">
        <v>0</v>
      </c>
      <c r="F89" s="196">
        <v>8320.2408940000005</v>
      </c>
      <c r="G89" s="196">
        <v>477.15542010000001</v>
      </c>
      <c r="H89" s="196">
        <v>202356.2847095</v>
      </c>
      <c r="I89" s="196">
        <v>0</v>
      </c>
      <c r="J89" s="196">
        <v>0</v>
      </c>
      <c r="K89" s="196">
        <v>27951.433056999998</v>
      </c>
      <c r="L89" s="196">
        <v>14458.397981599999</v>
      </c>
      <c r="M89" s="196">
        <v>0</v>
      </c>
      <c r="N89" s="196">
        <v>0</v>
      </c>
      <c r="O89" s="196">
        <v>214583.15011720001</v>
      </c>
      <c r="P89" s="196">
        <v>525162.46298910002</v>
      </c>
      <c r="Q89" s="196">
        <v>0</v>
      </c>
      <c r="R89" s="196">
        <v>8320.2408940000005</v>
      </c>
    </row>
    <row r="90" spans="1:18" ht="14" thickBot="1">
      <c r="A90" s="833"/>
      <c r="B90" s="327" t="s">
        <v>300</v>
      </c>
      <c r="C90" s="196">
        <v>132219.67822649999</v>
      </c>
      <c r="D90" s="196">
        <v>38429.679356100001</v>
      </c>
      <c r="E90" s="196">
        <v>0</v>
      </c>
      <c r="F90" s="196">
        <v>872.48974239999995</v>
      </c>
      <c r="G90" s="196">
        <v>0</v>
      </c>
      <c r="H90" s="196">
        <v>0</v>
      </c>
      <c r="I90" s="196">
        <v>0</v>
      </c>
      <c r="J90" s="196">
        <v>0</v>
      </c>
      <c r="K90" s="196">
        <v>18013.541432599999</v>
      </c>
      <c r="L90" s="196">
        <v>8492.0248709999996</v>
      </c>
      <c r="M90" s="196">
        <v>0</v>
      </c>
      <c r="N90" s="196">
        <v>0</v>
      </c>
      <c r="O90" s="196">
        <v>150233.2196592</v>
      </c>
      <c r="P90" s="196">
        <v>46921.704227000002</v>
      </c>
      <c r="Q90" s="196">
        <v>0</v>
      </c>
      <c r="R90" s="196">
        <v>872.48974239999995</v>
      </c>
    </row>
    <row r="91" spans="1:18" ht="14" thickBot="1">
      <c r="A91" s="833"/>
      <c r="B91" s="327" t="s">
        <v>302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</row>
    <row r="92" spans="1:18" ht="14" thickBot="1">
      <c r="A92" s="833"/>
      <c r="B92" s="327" t="s">
        <v>362</v>
      </c>
      <c r="C92" s="196">
        <v>6615.7440577999996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6615.7440577999996</v>
      </c>
      <c r="P92" s="196">
        <v>0</v>
      </c>
      <c r="Q92" s="196">
        <v>0</v>
      </c>
      <c r="R92" s="196">
        <v>0</v>
      </c>
    </row>
    <row r="93" spans="1:18" ht="14" thickBot="1">
      <c r="A93" s="833"/>
      <c r="B93" s="327" t="s">
        <v>363</v>
      </c>
      <c r="C93" s="196">
        <v>0</v>
      </c>
      <c r="D93" s="196">
        <v>0</v>
      </c>
      <c r="E93" s="196">
        <v>10180.1196471</v>
      </c>
      <c r="F93" s="196">
        <v>0</v>
      </c>
      <c r="G93" s="196">
        <v>0</v>
      </c>
      <c r="H93" s="196">
        <v>0</v>
      </c>
      <c r="I93" s="196">
        <v>0</v>
      </c>
      <c r="J93" s="196">
        <v>0</v>
      </c>
      <c r="K93" s="196">
        <v>0</v>
      </c>
      <c r="L93" s="196">
        <v>0</v>
      </c>
      <c r="M93" s="196">
        <v>685.18209019999995</v>
      </c>
      <c r="N93" s="196">
        <v>0</v>
      </c>
      <c r="O93" s="196">
        <v>0</v>
      </c>
      <c r="P93" s="196">
        <v>0</v>
      </c>
      <c r="Q93" s="196">
        <v>10865.3017373</v>
      </c>
      <c r="R93" s="196">
        <v>0</v>
      </c>
    </row>
    <row r="94" spans="1:18" ht="14" thickBot="1">
      <c r="A94" s="833"/>
      <c r="B94" s="327" t="s">
        <v>83</v>
      </c>
      <c r="C94" s="196">
        <v>39083.386564400003</v>
      </c>
      <c r="D94" s="196">
        <v>12804.7110932</v>
      </c>
      <c r="E94" s="196">
        <v>0</v>
      </c>
      <c r="F94" s="196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8137.8352691999999</v>
      </c>
      <c r="L94" s="196">
        <v>0</v>
      </c>
      <c r="M94" s="196">
        <v>0</v>
      </c>
      <c r="N94" s="196">
        <v>0</v>
      </c>
      <c r="O94" s="196">
        <v>47221.221833600001</v>
      </c>
      <c r="P94" s="196">
        <v>12804.7110932</v>
      </c>
      <c r="Q94" s="196">
        <v>0</v>
      </c>
      <c r="R94" s="196">
        <v>0</v>
      </c>
    </row>
    <row r="95" spans="1:18" ht="14" thickBot="1">
      <c r="A95" s="833"/>
      <c r="B95" s="327" t="s">
        <v>161</v>
      </c>
      <c r="C95" s="196">
        <v>3534.7935164</v>
      </c>
      <c r="D95" s="196">
        <v>0</v>
      </c>
      <c r="E95" s="196">
        <v>0</v>
      </c>
      <c r="F95" s="196">
        <v>27851.0013583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3534.7935164</v>
      </c>
      <c r="P95" s="196">
        <v>0</v>
      </c>
      <c r="Q95" s="196">
        <v>0</v>
      </c>
      <c r="R95" s="196">
        <v>27851.0013583</v>
      </c>
    </row>
    <row r="96" spans="1:18" ht="14" thickBot="1">
      <c r="A96" s="823" t="s">
        <v>170</v>
      </c>
      <c r="B96" s="327" t="s">
        <v>275</v>
      </c>
      <c r="C96" s="196">
        <v>197235.66245529999</v>
      </c>
      <c r="D96" s="196">
        <v>1178657.9854526999</v>
      </c>
      <c r="E96" s="196">
        <v>0</v>
      </c>
      <c r="F96" s="196">
        <v>36944.7867597</v>
      </c>
      <c r="G96" s="196">
        <v>9570.0800608999998</v>
      </c>
      <c r="H96" s="196">
        <v>146458.6234063</v>
      </c>
      <c r="I96" s="196">
        <v>0</v>
      </c>
      <c r="J96" s="196">
        <v>1840.4157229</v>
      </c>
      <c r="K96" s="196">
        <v>1337.8214599999999</v>
      </c>
      <c r="L96" s="196">
        <v>11022.127168200001</v>
      </c>
      <c r="M96" s="196">
        <v>0</v>
      </c>
      <c r="N96" s="196">
        <v>0</v>
      </c>
      <c r="O96" s="196">
        <v>208143.56397620001</v>
      </c>
      <c r="P96" s="196">
        <v>1336138.7360272</v>
      </c>
      <c r="Q96" s="196">
        <v>0</v>
      </c>
      <c r="R96" s="196">
        <v>38785.202482499997</v>
      </c>
    </row>
    <row r="97" spans="1:18" ht="14" thickBot="1">
      <c r="A97" s="829"/>
      <c r="B97" s="327" t="s">
        <v>360</v>
      </c>
      <c r="C97" s="196">
        <v>1358.6710061000001</v>
      </c>
      <c r="D97" s="196">
        <v>23139.1373719</v>
      </c>
      <c r="E97" s="196">
        <v>0</v>
      </c>
      <c r="F97" s="196">
        <v>0</v>
      </c>
      <c r="G97" s="196">
        <v>3597.4885899999999</v>
      </c>
      <c r="H97" s="196">
        <v>110325.6836765</v>
      </c>
      <c r="I97" s="196">
        <v>0</v>
      </c>
      <c r="J97" s="196">
        <v>5440.0020259000003</v>
      </c>
      <c r="K97" s="196">
        <v>17824.504942200001</v>
      </c>
      <c r="L97" s="196">
        <v>38717.585473699997</v>
      </c>
      <c r="M97" s="196">
        <v>0</v>
      </c>
      <c r="N97" s="196">
        <v>1301.8696298</v>
      </c>
      <c r="O97" s="196">
        <v>22780.6645383</v>
      </c>
      <c r="P97" s="196">
        <v>172182.406522</v>
      </c>
      <c r="Q97" s="196">
        <v>0</v>
      </c>
      <c r="R97" s="196">
        <v>6741.8716556999998</v>
      </c>
    </row>
    <row r="98" spans="1:18" ht="14" thickBot="1">
      <c r="A98" s="829"/>
      <c r="B98" s="327" t="s">
        <v>361</v>
      </c>
      <c r="C98" s="196">
        <v>0</v>
      </c>
      <c r="D98" s="196">
        <v>0</v>
      </c>
      <c r="E98" s="196">
        <v>0</v>
      </c>
      <c r="F98" s="196">
        <v>0</v>
      </c>
      <c r="G98" s="196">
        <v>1726.211986</v>
      </c>
      <c r="H98" s="196">
        <v>3034.4412695999999</v>
      </c>
      <c r="I98" s="196">
        <v>0</v>
      </c>
      <c r="J98" s="196">
        <v>0</v>
      </c>
      <c r="K98" s="196">
        <v>0</v>
      </c>
      <c r="L98" s="196">
        <v>2108.6212151</v>
      </c>
      <c r="M98" s="196">
        <v>0</v>
      </c>
      <c r="N98" s="196">
        <v>0</v>
      </c>
      <c r="O98" s="196">
        <v>1726.211986</v>
      </c>
      <c r="P98" s="196">
        <v>5143.0624846999999</v>
      </c>
      <c r="Q98" s="196">
        <v>0</v>
      </c>
      <c r="R98" s="196">
        <v>0</v>
      </c>
    </row>
    <row r="99" spans="1:18" ht="14" thickBot="1">
      <c r="A99" s="829"/>
      <c r="B99" s="327" t="s">
        <v>308</v>
      </c>
      <c r="C99" s="196">
        <v>0</v>
      </c>
      <c r="D99" s="196">
        <v>3287.0642853999998</v>
      </c>
      <c r="E99" s="196">
        <v>0</v>
      </c>
      <c r="F99" s="196">
        <v>0</v>
      </c>
      <c r="G99" s="196">
        <v>0</v>
      </c>
      <c r="H99" s="196">
        <v>529.23384299999998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3816.2981284000002</v>
      </c>
      <c r="Q99" s="196">
        <v>0</v>
      </c>
      <c r="R99" s="196">
        <v>0</v>
      </c>
    </row>
    <row r="100" spans="1:18" ht="14" thickBot="1">
      <c r="A100" s="829"/>
      <c r="B100" s="327" t="s">
        <v>291</v>
      </c>
      <c r="C100" s="196">
        <v>6482.4132933000001</v>
      </c>
      <c r="D100" s="196">
        <v>55681.451661300001</v>
      </c>
      <c r="E100" s="196">
        <v>0</v>
      </c>
      <c r="F100" s="196">
        <v>616.88104699999997</v>
      </c>
      <c r="G100" s="196">
        <v>24482.927886900001</v>
      </c>
      <c r="H100" s="196">
        <v>963170.0477923</v>
      </c>
      <c r="I100" s="196">
        <v>0</v>
      </c>
      <c r="J100" s="196">
        <v>44002.758030899997</v>
      </c>
      <c r="K100" s="196">
        <v>3798.0430247999998</v>
      </c>
      <c r="L100" s="196">
        <v>72980.183223200002</v>
      </c>
      <c r="M100" s="196">
        <v>0</v>
      </c>
      <c r="N100" s="196">
        <v>2120.0383673000001</v>
      </c>
      <c r="O100" s="196">
        <v>34763.384205000002</v>
      </c>
      <c r="P100" s="196">
        <v>1091831.6826768999</v>
      </c>
      <c r="Q100" s="196">
        <v>0</v>
      </c>
      <c r="R100" s="196">
        <v>46739.677445200003</v>
      </c>
    </row>
    <row r="101" spans="1:18" ht="14" thickBot="1">
      <c r="A101" s="829"/>
      <c r="B101" s="327" t="s">
        <v>294</v>
      </c>
      <c r="C101" s="196">
        <v>46719.946788100002</v>
      </c>
      <c r="D101" s="196">
        <v>114121.1359137</v>
      </c>
      <c r="E101" s="196">
        <v>0</v>
      </c>
      <c r="F101" s="196">
        <v>13520.455554100001</v>
      </c>
      <c r="G101" s="196">
        <v>55901.3093993</v>
      </c>
      <c r="H101" s="196">
        <v>878978.05089740001</v>
      </c>
      <c r="I101" s="196">
        <v>0</v>
      </c>
      <c r="J101" s="196">
        <v>85298.208807699993</v>
      </c>
      <c r="K101" s="196">
        <v>22905.3663523</v>
      </c>
      <c r="L101" s="196">
        <v>77255.495829499996</v>
      </c>
      <c r="M101" s="196">
        <v>0</v>
      </c>
      <c r="N101" s="196">
        <v>6323.0958025</v>
      </c>
      <c r="O101" s="196">
        <v>125526.62253969999</v>
      </c>
      <c r="P101" s="196">
        <v>1070354.6826406</v>
      </c>
      <c r="Q101" s="196">
        <v>0</v>
      </c>
      <c r="R101" s="196">
        <v>105141.7601644</v>
      </c>
    </row>
    <row r="102" spans="1:18" ht="14" thickBot="1">
      <c r="A102" s="829"/>
      <c r="B102" s="327" t="s">
        <v>300</v>
      </c>
      <c r="C102" s="196">
        <v>552.95966169999997</v>
      </c>
      <c r="D102" s="196">
        <v>0</v>
      </c>
      <c r="E102" s="196">
        <v>0</v>
      </c>
      <c r="F102" s="196">
        <v>0</v>
      </c>
      <c r="G102" s="196">
        <v>0</v>
      </c>
      <c r="H102" s="196">
        <v>2489.7024795000002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552.95966169999997</v>
      </c>
      <c r="P102" s="196">
        <v>2489.7024795000002</v>
      </c>
      <c r="Q102" s="196">
        <v>0</v>
      </c>
      <c r="R102" s="196">
        <v>0</v>
      </c>
    </row>
    <row r="103" spans="1:18" ht="14" thickBot="1">
      <c r="A103" s="829"/>
      <c r="B103" s="327" t="s">
        <v>302</v>
      </c>
      <c r="C103" s="196">
        <v>0</v>
      </c>
      <c r="D103" s="196">
        <v>731.77538230000005</v>
      </c>
      <c r="E103" s="196">
        <v>0</v>
      </c>
      <c r="F103" s="196">
        <v>0</v>
      </c>
      <c r="G103" s="196">
        <v>0</v>
      </c>
      <c r="H103" s="196">
        <v>3384.2758238000001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4116.0512060999999</v>
      </c>
      <c r="Q103" s="196">
        <v>0</v>
      </c>
      <c r="R103" s="196">
        <v>0</v>
      </c>
    </row>
    <row r="104" spans="1:18" ht="14" thickBot="1">
      <c r="A104" s="829"/>
      <c r="B104" s="327" t="s">
        <v>362</v>
      </c>
      <c r="C104" s="196">
        <v>30170.2988983</v>
      </c>
      <c r="D104" s="196">
        <v>2747.5719399</v>
      </c>
      <c r="E104" s="196">
        <v>0</v>
      </c>
      <c r="F104" s="196">
        <v>0</v>
      </c>
      <c r="G104" s="196">
        <v>12256.231192699999</v>
      </c>
      <c r="H104" s="196">
        <v>15027.0234853</v>
      </c>
      <c r="I104" s="196">
        <v>0</v>
      </c>
      <c r="J104" s="196">
        <v>16621.729551299999</v>
      </c>
      <c r="K104" s="196">
        <v>0</v>
      </c>
      <c r="L104" s="196">
        <v>0</v>
      </c>
      <c r="M104" s="196">
        <v>0</v>
      </c>
      <c r="N104" s="196">
        <v>0</v>
      </c>
      <c r="O104" s="196">
        <v>42426.530091000001</v>
      </c>
      <c r="P104" s="196">
        <v>17774.595425300002</v>
      </c>
      <c r="Q104" s="196">
        <v>0</v>
      </c>
      <c r="R104" s="196">
        <v>16621.729551299999</v>
      </c>
    </row>
    <row r="105" spans="1:18" ht="14" thickBot="1">
      <c r="A105" s="829"/>
      <c r="B105" s="327" t="s">
        <v>363</v>
      </c>
      <c r="C105" s="196">
        <v>0</v>
      </c>
      <c r="D105" s="196">
        <v>0</v>
      </c>
      <c r="E105" s="196">
        <v>8902.9454765999999</v>
      </c>
      <c r="F105" s="196">
        <v>0</v>
      </c>
      <c r="G105" s="196">
        <v>0</v>
      </c>
      <c r="H105" s="196">
        <v>0</v>
      </c>
      <c r="I105" s="196">
        <v>58248.258563700001</v>
      </c>
      <c r="J105" s="196">
        <v>0</v>
      </c>
      <c r="K105" s="196">
        <v>0</v>
      </c>
      <c r="L105" s="196">
        <v>0</v>
      </c>
      <c r="M105" s="196">
        <v>6102.5755443999997</v>
      </c>
      <c r="N105" s="196">
        <v>0</v>
      </c>
      <c r="O105" s="196">
        <v>0</v>
      </c>
      <c r="P105" s="196">
        <v>0</v>
      </c>
      <c r="Q105" s="196">
        <v>73253.779584699994</v>
      </c>
      <c r="R105" s="196">
        <v>0</v>
      </c>
    </row>
    <row r="106" spans="1:18" ht="14" thickBot="1">
      <c r="A106" s="829"/>
      <c r="B106" s="327" t="s">
        <v>83</v>
      </c>
      <c r="C106" s="196">
        <v>0</v>
      </c>
      <c r="D106" s="196">
        <v>0</v>
      </c>
      <c r="E106" s="196">
        <v>0</v>
      </c>
      <c r="F106" s="196">
        <v>0</v>
      </c>
      <c r="G106" s="196">
        <v>8345.6207089</v>
      </c>
      <c r="H106" s="196">
        <v>764.69924219999996</v>
      </c>
      <c r="I106" s="196">
        <v>0</v>
      </c>
      <c r="J106" s="196">
        <v>0</v>
      </c>
      <c r="K106" s="196">
        <v>2524.0188128999998</v>
      </c>
      <c r="L106" s="196">
        <v>0</v>
      </c>
      <c r="M106" s="196">
        <v>0</v>
      </c>
      <c r="N106" s="196">
        <v>1718.4994775</v>
      </c>
      <c r="O106" s="196">
        <v>10869.6395218</v>
      </c>
      <c r="P106" s="196">
        <v>764.69924219999996</v>
      </c>
      <c r="Q106" s="196">
        <v>0</v>
      </c>
      <c r="R106" s="196">
        <v>1718.4994775</v>
      </c>
    </row>
    <row r="107" spans="1:18" ht="14" thickBot="1">
      <c r="A107" s="829"/>
      <c r="B107" s="327" t="s">
        <v>161</v>
      </c>
      <c r="C107" s="196">
        <v>0</v>
      </c>
      <c r="D107" s="196">
        <v>2020.4772006000001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1648.0165953999999</v>
      </c>
      <c r="M107" s="196">
        <v>0</v>
      </c>
      <c r="N107" s="196">
        <v>0</v>
      </c>
      <c r="O107" s="196">
        <v>0</v>
      </c>
      <c r="P107" s="196">
        <v>3668.4937960000002</v>
      </c>
      <c r="Q107" s="196">
        <v>0</v>
      </c>
      <c r="R107" s="196">
        <v>0</v>
      </c>
    </row>
    <row r="108" spans="1:18" ht="14" thickBot="1">
      <c r="A108" s="832" t="s">
        <v>171</v>
      </c>
      <c r="B108" s="327" t="s">
        <v>275</v>
      </c>
      <c r="C108" s="196">
        <v>227013.45529680001</v>
      </c>
      <c r="D108" s="196">
        <v>718177.73733809998</v>
      </c>
      <c r="E108" s="196">
        <v>0</v>
      </c>
      <c r="F108" s="196">
        <v>13440.3998113</v>
      </c>
      <c r="G108" s="196">
        <v>9595.2890800999994</v>
      </c>
      <c r="H108" s="196">
        <v>49173.049814099999</v>
      </c>
      <c r="I108" s="196">
        <v>0</v>
      </c>
      <c r="J108" s="196">
        <v>0</v>
      </c>
      <c r="K108" s="196">
        <v>782.93393419999995</v>
      </c>
      <c r="L108" s="196">
        <v>0</v>
      </c>
      <c r="M108" s="196">
        <v>0</v>
      </c>
      <c r="N108" s="196">
        <v>0</v>
      </c>
      <c r="O108" s="196">
        <v>237391.678311</v>
      </c>
      <c r="P108" s="196">
        <v>767350.78715210001</v>
      </c>
      <c r="Q108" s="196">
        <v>0</v>
      </c>
      <c r="R108" s="196">
        <v>13440.3998113</v>
      </c>
    </row>
    <row r="109" spans="1:18" ht="14" thickBot="1">
      <c r="A109" s="833"/>
      <c r="B109" s="327" t="s">
        <v>360</v>
      </c>
      <c r="C109" s="196">
        <v>5364.4412406000001</v>
      </c>
      <c r="D109" s="196">
        <v>49244.906148100003</v>
      </c>
      <c r="E109" s="196">
        <v>0</v>
      </c>
      <c r="F109" s="196">
        <v>0</v>
      </c>
      <c r="G109" s="196">
        <v>1525.0694275999999</v>
      </c>
      <c r="H109" s="196">
        <v>182242.8831913</v>
      </c>
      <c r="I109" s="196">
        <v>0</v>
      </c>
      <c r="J109" s="196">
        <v>5060.9041117999996</v>
      </c>
      <c r="K109" s="196">
        <v>20734.411380900001</v>
      </c>
      <c r="L109" s="196">
        <v>13307.0341613</v>
      </c>
      <c r="M109" s="196">
        <v>0</v>
      </c>
      <c r="N109" s="196">
        <v>0</v>
      </c>
      <c r="O109" s="196">
        <v>27623.922049100001</v>
      </c>
      <c r="P109" s="196">
        <v>244794.8235007</v>
      </c>
      <c r="Q109" s="196">
        <v>0</v>
      </c>
      <c r="R109" s="196">
        <v>5060.9041117999996</v>
      </c>
    </row>
    <row r="110" spans="1:18" ht="14" thickBot="1">
      <c r="A110" s="833"/>
      <c r="B110" s="327" t="s">
        <v>361</v>
      </c>
      <c r="C110" s="196">
        <v>0</v>
      </c>
      <c r="D110" s="196">
        <v>1223.2636391000001</v>
      </c>
      <c r="E110" s="196">
        <v>0</v>
      </c>
      <c r="F110" s="196">
        <v>0</v>
      </c>
      <c r="G110" s="196">
        <v>0</v>
      </c>
      <c r="H110" s="196">
        <v>8607.4466536</v>
      </c>
      <c r="I110" s="196">
        <v>0</v>
      </c>
      <c r="J110" s="196">
        <v>0</v>
      </c>
      <c r="K110" s="196">
        <v>840.43025339999997</v>
      </c>
      <c r="L110" s="196">
        <v>0</v>
      </c>
      <c r="M110" s="196">
        <v>0</v>
      </c>
      <c r="N110" s="196">
        <v>0</v>
      </c>
      <c r="O110" s="196">
        <v>840.43025339999997</v>
      </c>
      <c r="P110" s="196">
        <v>9830.7102926999996</v>
      </c>
      <c r="Q110" s="196">
        <v>0</v>
      </c>
      <c r="R110" s="196">
        <v>0</v>
      </c>
    </row>
    <row r="111" spans="1:18" ht="14" thickBot="1">
      <c r="A111" s="833"/>
      <c r="B111" s="327" t="s">
        <v>308</v>
      </c>
      <c r="C111" s="196">
        <v>0</v>
      </c>
      <c r="D111" s="196">
        <v>3193.7224516000001</v>
      </c>
      <c r="E111" s="196">
        <v>0</v>
      </c>
      <c r="F111" s="196">
        <v>0</v>
      </c>
      <c r="G111" s="196">
        <v>634.96328640000002</v>
      </c>
      <c r="H111" s="196">
        <v>70525.054902400007</v>
      </c>
      <c r="I111" s="196">
        <v>0</v>
      </c>
      <c r="J111" s="196">
        <v>1869.124266</v>
      </c>
      <c r="K111" s="196">
        <v>0</v>
      </c>
      <c r="L111" s="196">
        <v>2408.7399094000002</v>
      </c>
      <c r="M111" s="196">
        <v>0</v>
      </c>
      <c r="N111" s="196">
        <v>0</v>
      </c>
      <c r="O111" s="196">
        <v>634.96328640000002</v>
      </c>
      <c r="P111" s="196">
        <v>76127.517263400005</v>
      </c>
      <c r="Q111" s="196">
        <v>0</v>
      </c>
      <c r="R111" s="196">
        <v>1869.124266</v>
      </c>
    </row>
    <row r="112" spans="1:18" ht="14" thickBot="1">
      <c r="A112" s="833"/>
      <c r="B112" s="327" t="s">
        <v>291</v>
      </c>
      <c r="C112" s="196">
        <v>6289.3747159000004</v>
      </c>
      <c r="D112" s="196">
        <v>32141.727071400001</v>
      </c>
      <c r="E112" s="196">
        <v>0</v>
      </c>
      <c r="F112" s="196">
        <v>0</v>
      </c>
      <c r="G112" s="196">
        <v>81659.047348399996</v>
      </c>
      <c r="H112" s="196">
        <v>1899896.3171198999</v>
      </c>
      <c r="I112" s="196">
        <v>0</v>
      </c>
      <c r="J112" s="196">
        <v>42537.983957900004</v>
      </c>
      <c r="K112" s="196">
        <v>9362.8869250999996</v>
      </c>
      <c r="L112" s="196">
        <v>21963.1512511</v>
      </c>
      <c r="M112" s="196">
        <v>0</v>
      </c>
      <c r="N112" s="196">
        <v>0</v>
      </c>
      <c r="O112" s="196">
        <v>97311.3089894</v>
      </c>
      <c r="P112" s="196">
        <v>1954001.1954423999</v>
      </c>
      <c r="Q112" s="196">
        <v>0</v>
      </c>
      <c r="R112" s="196">
        <v>42537.983957900004</v>
      </c>
    </row>
    <row r="113" spans="1:19" ht="14" thickBot="1">
      <c r="A113" s="833"/>
      <c r="B113" s="327" t="s">
        <v>294</v>
      </c>
      <c r="C113" s="196">
        <v>24182.6416513</v>
      </c>
      <c r="D113" s="196">
        <v>67982.317433300006</v>
      </c>
      <c r="E113" s="196">
        <v>0</v>
      </c>
      <c r="F113" s="196">
        <v>4369.0656811999997</v>
      </c>
      <c r="G113" s="196">
        <v>63978.403795699996</v>
      </c>
      <c r="H113" s="196">
        <v>1826837.0379253</v>
      </c>
      <c r="I113" s="196">
        <v>0</v>
      </c>
      <c r="J113" s="196">
        <v>52113.0587925</v>
      </c>
      <c r="K113" s="196">
        <v>31908.696598400002</v>
      </c>
      <c r="L113" s="196">
        <v>1857.9830884</v>
      </c>
      <c r="M113" s="196">
        <v>0</v>
      </c>
      <c r="N113" s="196">
        <v>1583.8244686</v>
      </c>
      <c r="O113" s="196">
        <v>120069.74204539999</v>
      </c>
      <c r="P113" s="196">
        <v>1896677.3384471</v>
      </c>
      <c r="Q113" s="196">
        <v>0</v>
      </c>
      <c r="R113" s="196">
        <v>58065.948942299998</v>
      </c>
    </row>
    <row r="114" spans="1:19" ht="14" thickBot="1">
      <c r="A114" s="833"/>
      <c r="B114" s="327" t="s">
        <v>300</v>
      </c>
      <c r="C114" s="196">
        <v>799.64399739999999</v>
      </c>
      <c r="D114" s="196">
        <v>0</v>
      </c>
      <c r="E114" s="196">
        <v>0</v>
      </c>
      <c r="F114" s="196">
        <v>0</v>
      </c>
      <c r="G114" s="196">
        <v>0</v>
      </c>
      <c r="H114" s="196">
        <v>647.80738259999998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799.64399739999999</v>
      </c>
      <c r="P114" s="196">
        <v>647.80738259999998</v>
      </c>
      <c r="Q114" s="196">
        <v>0</v>
      </c>
      <c r="R114" s="196">
        <v>0</v>
      </c>
    </row>
    <row r="115" spans="1:19" ht="14" thickBot="1">
      <c r="A115" s="833"/>
      <c r="B115" s="327" t="s">
        <v>302</v>
      </c>
      <c r="C115" s="196">
        <v>0</v>
      </c>
      <c r="D115" s="196">
        <v>0</v>
      </c>
      <c r="E115" s="196">
        <v>0</v>
      </c>
      <c r="F115" s="196">
        <v>0</v>
      </c>
      <c r="G115" s="196">
        <v>0</v>
      </c>
      <c r="H115" s="196">
        <v>614.76736310000001</v>
      </c>
      <c r="I115" s="196">
        <v>0</v>
      </c>
      <c r="J115" s="196">
        <v>0</v>
      </c>
      <c r="K115" s="196">
        <v>0</v>
      </c>
      <c r="L115" s="196">
        <v>0</v>
      </c>
      <c r="M115" s="196">
        <v>0</v>
      </c>
      <c r="N115" s="196">
        <v>0</v>
      </c>
      <c r="O115" s="196">
        <v>0</v>
      </c>
      <c r="P115" s="196">
        <v>614.76736310000001</v>
      </c>
      <c r="Q115" s="196">
        <v>0</v>
      </c>
      <c r="R115" s="196">
        <v>0</v>
      </c>
    </row>
    <row r="116" spans="1:19" ht="14" thickBot="1">
      <c r="A116" s="833"/>
      <c r="B116" s="327" t="s">
        <v>362</v>
      </c>
      <c r="C116" s="196">
        <v>0</v>
      </c>
      <c r="D116" s="196">
        <v>0</v>
      </c>
      <c r="E116" s="196">
        <v>0</v>
      </c>
      <c r="F116" s="196">
        <v>0</v>
      </c>
      <c r="G116" s="196">
        <v>799.40460800000005</v>
      </c>
      <c r="H116" s="196">
        <v>16970.345050200001</v>
      </c>
      <c r="I116" s="196">
        <v>0</v>
      </c>
      <c r="J116" s="196">
        <v>3277.9362946000001</v>
      </c>
      <c r="K116" s="196">
        <v>674.68084710000005</v>
      </c>
      <c r="L116" s="196">
        <v>0</v>
      </c>
      <c r="M116" s="196">
        <v>0</v>
      </c>
      <c r="N116" s="196">
        <v>0</v>
      </c>
      <c r="O116" s="196">
        <v>1474.0854549999999</v>
      </c>
      <c r="P116" s="196">
        <v>16970.345050200001</v>
      </c>
      <c r="Q116" s="196">
        <v>0</v>
      </c>
      <c r="R116" s="196">
        <v>3277.9362946000001</v>
      </c>
    </row>
    <row r="117" spans="1:19" ht="14" thickBot="1">
      <c r="A117" s="833"/>
      <c r="B117" s="327" t="s">
        <v>363</v>
      </c>
      <c r="C117" s="196">
        <v>0</v>
      </c>
      <c r="D117" s="196">
        <v>0</v>
      </c>
      <c r="E117" s="196">
        <v>6793.4471697999998</v>
      </c>
      <c r="F117" s="196">
        <v>0</v>
      </c>
      <c r="G117" s="196">
        <v>0</v>
      </c>
      <c r="H117" s="196">
        <v>0</v>
      </c>
      <c r="I117" s="196">
        <v>147823.800774</v>
      </c>
      <c r="J117" s="196">
        <v>0</v>
      </c>
      <c r="K117" s="196">
        <v>0</v>
      </c>
      <c r="L117" s="196">
        <v>0</v>
      </c>
      <c r="M117" s="196">
        <v>15229.1928436</v>
      </c>
      <c r="N117" s="196">
        <v>0</v>
      </c>
      <c r="O117" s="196">
        <v>0</v>
      </c>
      <c r="P117" s="196">
        <v>0</v>
      </c>
      <c r="Q117" s="196">
        <v>169846.4407874</v>
      </c>
      <c r="R117" s="196">
        <v>0</v>
      </c>
    </row>
    <row r="118" spans="1:19" ht="14" thickBot="1">
      <c r="A118" s="833"/>
      <c r="B118" s="327" t="s">
        <v>83</v>
      </c>
      <c r="C118" s="196">
        <v>0</v>
      </c>
      <c r="D118" s="196">
        <v>0</v>
      </c>
      <c r="E118" s="196">
        <v>0</v>
      </c>
      <c r="F118" s="196">
        <v>0</v>
      </c>
      <c r="G118" s="196">
        <v>25237.950596899998</v>
      </c>
      <c r="H118" s="196">
        <v>0</v>
      </c>
      <c r="I118" s="196">
        <v>0</v>
      </c>
      <c r="J118" s="196">
        <v>1479.8525348000001</v>
      </c>
      <c r="K118" s="196">
        <v>0</v>
      </c>
      <c r="L118" s="196">
        <v>0</v>
      </c>
      <c r="M118" s="196">
        <v>0</v>
      </c>
      <c r="N118" s="196">
        <v>0</v>
      </c>
      <c r="O118" s="196">
        <v>25237.950596899998</v>
      </c>
      <c r="P118" s="196">
        <v>0</v>
      </c>
      <c r="Q118" s="196">
        <v>0</v>
      </c>
      <c r="R118" s="196">
        <v>1479.8525348000001</v>
      </c>
    </row>
    <row r="119" spans="1:19" ht="14" thickBot="1">
      <c r="A119" s="833"/>
      <c r="B119" s="327" t="s">
        <v>161</v>
      </c>
      <c r="C119" s="196">
        <v>0</v>
      </c>
      <c r="D119" s="196">
        <v>0</v>
      </c>
      <c r="E119" s="196">
        <v>0</v>
      </c>
      <c r="F119" s="196">
        <v>1613.4695227</v>
      </c>
      <c r="G119" s="196">
        <v>2941.8120036999999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2941.8120036999999</v>
      </c>
      <c r="P119" s="196">
        <v>0</v>
      </c>
      <c r="Q119" s="196">
        <v>0</v>
      </c>
      <c r="R119" s="196">
        <v>1613.4695227</v>
      </c>
    </row>
    <row r="120" spans="1:19" ht="14" thickBot="1">
      <c r="A120" s="823" t="s">
        <v>125</v>
      </c>
      <c r="B120" s="556" t="s">
        <v>275</v>
      </c>
      <c r="C120" s="498">
        <v>5760465.1469385996</v>
      </c>
      <c r="D120" s="498">
        <v>24627176.3219494</v>
      </c>
      <c r="E120" s="498">
        <v>0</v>
      </c>
      <c r="F120" s="498">
        <v>1098723.7767294</v>
      </c>
      <c r="G120" s="498">
        <v>46147.840343600001</v>
      </c>
      <c r="H120" s="498">
        <v>378195.86921580002</v>
      </c>
      <c r="I120" s="498">
        <v>0</v>
      </c>
      <c r="J120" s="498">
        <v>1840.4157229</v>
      </c>
      <c r="K120" s="498">
        <v>57162.103180400001</v>
      </c>
      <c r="L120" s="498">
        <v>266245.6387753</v>
      </c>
      <c r="M120" s="498">
        <v>0</v>
      </c>
      <c r="N120" s="498">
        <v>9962.3269897999999</v>
      </c>
      <c r="O120" s="498">
        <v>5863775.0904625002</v>
      </c>
      <c r="P120" s="498">
        <v>25271617.8299403</v>
      </c>
      <c r="Q120" s="498">
        <v>0</v>
      </c>
      <c r="R120" s="498">
        <v>1110526.5194421001</v>
      </c>
      <c r="S120" s="556" t="s">
        <v>275</v>
      </c>
    </row>
    <row r="121" spans="1:19" ht="14" thickBot="1">
      <c r="A121" s="829"/>
      <c r="B121" s="556" t="s">
        <v>360</v>
      </c>
      <c r="C121" s="498">
        <v>143259.94318969999</v>
      </c>
      <c r="D121" s="498">
        <v>499877.69215969997</v>
      </c>
      <c r="E121" s="498">
        <v>0</v>
      </c>
      <c r="F121" s="498">
        <v>8584.4272089999995</v>
      </c>
      <c r="G121" s="498">
        <v>55290.396601200002</v>
      </c>
      <c r="H121" s="498">
        <v>644356.34111070004</v>
      </c>
      <c r="I121" s="498">
        <v>0</v>
      </c>
      <c r="J121" s="498">
        <v>10500.9061377</v>
      </c>
      <c r="K121" s="498">
        <v>99438.466809599995</v>
      </c>
      <c r="L121" s="498">
        <v>392943.64504089998</v>
      </c>
      <c r="M121" s="498">
        <v>0</v>
      </c>
      <c r="N121" s="498">
        <v>5459.4067852999997</v>
      </c>
      <c r="O121" s="498">
        <v>297988.80660060002</v>
      </c>
      <c r="P121" s="498">
        <v>1537177.6783113</v>
      </c>
      <c r="Q121" s="498">
        <v>0</v>
      </c>
      <c r="R121" s="498">
        <v>24544.740131899998</v>
      </c>
      <c r="S121" s="556" t="s">
        <v>360</v>
      </c>
    </row>
    <row r="122" spans="1:19" ht="14" thickBot="1">
      <c r="A122" s="829"/>
      <c r="B122" s="556" t="s">
        <v>361</v>
      </c>
      <c r="C122" s="498">
        <v>12973.728345</v>
      </c>
      <c r="D122" s="498">
        <v>63580.257567499997</v>
      </c>
      <c r="E122" s="498">
        <v>0</v>
      </c>
      <c r="F122" s="498">
        <v>0</v>
      </c>
      <c r="G122" s="498">
        <v>3128.219427</v>
      </c>
      <c r="H122" s="498">
        <v>62417.4018584</v>
      </c>
      <c r="I122" s="498">
        <v>0</v>
      </c>
      <c r="J122" s="498">
        <v>0</v>
      </c>
      <c r="K122" s="498">
        <v>2902.6661337999999</v>
      </c>
      <c r="L122" s="498">
        <v>26368.037143900001</v>
      </c>
      <c r="M122" s="498">
        <v>0</v>
      </c>
      <c r="N122" s="498">
        <v>0</v>
      </c>
      <c r="O122" s="498">
        <v>19004.613905800001</v>
      </c>
      <c r="P122" s="498">
        <v>152365.6965698</v>
      </c>
      <c r="Q122" s="498">
        <v>0</v>
      </c>
      <c r="R122" s="498">
        <v>0</v>
      </c>
      <c r="S122" s="556" t="s">
        <v>361</v>
      </c>
    </row>
    <row r="123" spans="1:19" ht="14" thickBot="1">
      <c r="A123" s="829"/>
      <c r="B123" s="556" t="s">
        <v>308</v>
      </c>
      <c r="C123" s="498">
        <v>72761.803889699993</v>
      </c>
      <c r="D123" s="498">
        <v>51724.305432499998</v>
      </c>
      <c r="E123" s="498">
        <v>0</v>
      </c>
      <c r="F123" s="498">
        <v>1556.2103364</v>
      </c>
      <c r="G123" s="498">
        <v>16773.5666963</v>
      </c>
      <c r="H123" s="498">
        <v>236759.03196220001</v>
      </c>
      <c r="I123" s="498">
        <v>0</v>
      </c>
      <c r="J123" s="498">
        <v>4074.5656238000001</v>
      </c>
      <c r="K123" s="498">
        <v>8025.6620569999995</v>
      </c>
      <c r="L123" s="498">
        <v>11443.981878500001</v>
      </c>
      <c r="M123" s="498">
        <v>0</v>
      </c>
      <c r="N123" s="498">
        <v>0</v>
      </c>
      <c r="O123" s="498">
        <v>97561.032642999999</v>
      </c>
      <c r="P123" s="498">
        <v>299927.3192731</v>
      </c>
      <c r="Q123" s="498">
        <v>0</v>
      </c>
      <c r="R123" s="498">
        <v>5630.7759601999996</v>
      </c>
      <c r="S123" s="556" t="s">
        <v>308</v>
      </c>
    </row>
    <row r="124" spans="1:19" ht="14" thickBot="1">
      <c r="A124" s="829"/>
      <c r="B124" s="556" t="s">
        <v>291</v>
      </c>
      <c r="C124" s="498">
        <v>357332.30376779998</v>
      </c>
      <c r="D124" s="498">
        <v>940606.04539480002</v>
      </c>
      <c r="E124" s="498">
        <v>0</v>
      </c>
      <c r="F124" s="498">
        <v>21990.564113699998</v>
      </c>
      <c r="G124" s="498">
        <v>602813.37617209996</v>
      </c>
      <c r="H124" s="498">
        <v>9180694.8883318007</v>
      </c>
      <c r="I124" s="498">
        <v>0</v>
      </c>
      <c r="J124" s="498">
        <v>307546.08823960001</v>
      </c>
      <c r="K124" s="498">
        <v>88603.131844400006</v>
      </c>
      <c r="L124" s="498">
        <v>636976.85141250002</v>
      </c>
      <c r="M124" s="498">
        <v>0</v>
      </c>
      <c r="N124" s="498">
        <v>35721.213155999998</v>
      </c>
      <c r="O124" s="498">
        <v>1048748.8117843</v>
      </c>
      <c r="P124" s="498">
        <v>10758277.785139199</v>
      </c>
      <c r="Q124" s="498">
        <v>0</v>
      </c>
      <c r="R124" s="498">
        <v>365257.86550930003</v>
      </c>
      <c r="S124" s="556" t="s">
        <v>291</v>
      </c>
    </row>
    <row r="125" spans="1:19" ht="14" thickBot="1">
      <c r="A125" s="829"/>
      <c r="B125" s="556" t="s">
        <v>294</v>
      </c>
      <c r="C125" s="498">
        <v>543873.23075089999</v>
      </c>
      <c r="D125" s="498">
        <v>1108204.7502108</v>
      </c>
      <c r="E125" s="498">
        <v>0</v>
      </c>
      <c r="F125" s="498">
        <v>52265.430843299997</v>
      </c>
      <c r="G125" s="498">
        <v>319859.14409219997</v>
      </c>
      <c r="H125" s="498">
        <v>4859381.5491239</v>
      </c>
      <c r="I125" s="498">
        <v>0</v>
      </c>
      <c r="J125" s="498">
        <v>204417.82315139999</v>
      </c>
      <c r="K125" s="498">
        <v>172663.68149779999</v>
      </c>
      <c r="L125" s="498">
        <v>261713.00725230001</v>
      </c>
      <c r="M125" s="498">
        <v>0</v>
      </c>
      <c r="N125" s="498">
        <v>24813.4532368</v>
      </c>
      <c r="O125" s="498">
        <v>1036396.0563409</v>
      </c>
      <c r="P125" s="498">
        <v>6229299.3065870004</v>
      </c>
      <c r="Q125" s="498">
        <v>0</v>
      </c>
      <c r="R125" s="498">
        <v>281496.70723150001</v>
      </c>
      <c r="S125" s="556" t="s">
        <v>294</v>
      </c>
    </row>
    <row r="126" spans="1:19" ht="14" thickBot="1">
      <c r="A126" s="829"/>
      <c r="B126" s="556" t="s">
        <v>300</v>
      </c>
      <c r="C126" s="498">
        <v>326407.8970003</v>
      </c>
      <c r="D126" s="498">
        <v>164375.3767244</v>
      </c>
      <c r="E126" s="498">
        <v>0</v>
      </c>
      <c r="F126" s="498">
        <v>9609.6633087999999</v>
      </c>
      <c r="G126" s="498">
        <v>0</v>
      </c>
      <c r="H126" s="498">
        <v>49759.517377299999</v>
      </c>
      <c r="I126" s="498">
        <v>0</v>
      </c>
      <c r="J126" s="498">
        <v>0</v>
      </c>
      <c r="K126" s="498">
        <v>18768.232009899999</v>
      </c>
      <c r="L126" s="498">
        <v>8492.0248709999996</v>
      </c>
      <c r="M126" s="498">
        <v>0</v>
      </c>
      <c r="N126" s="498">
        <v>0</v>
      </c>
      <c r="O126" s="498">
        <v>345176.12901019998</v>
      </c>
      <c r="P126" s="498">
        <v>222626.91897259999</v>
      </c>
      <c r="Q126" s="498">
        <v>0</v>
      </c>
      <c r="R126" s="498">
        <v>9609.6633087999999</v>
      </c>
      <c r="S126" s="556" t="s">
        <v>300</v>
      </c>
    </row>
    <row r="127" spans="1:19" ht="14" thickBot="1">
      <c r="A127" s="829"/>
      <c r="B127" s="556" t="s">
        <v>302</v>
      </c>
      <c r="C127" s="498">
        <v>8768.0301715000005</v>
      </c>
      <c r="D127" s="498">
        <v>26998.9873439</v>
      </c>
      <c r="E127" s="498">
        <v>0</v>
      </c>
      <c r="F127" s="498">
        <v>4323.4991970999999</v>
      </c>
      <c r="G127" s="498">
        <v>5324.0461304</v>
      </c>
      <c r="H127" s="498">
        <v>17797.4649279</v>
      </c>
      <c r="I127" s="498">
        <v>0</v>
      </c>
      <c r="J127" s="498">
        <v>0</v>
      </c>
      <c r="K127" s="498">
        <v>813.92588839999996</v>
      </c>
      <c r="L127" s="498">
        <v>3902.8353434000001</v>
      </c>
      <c r="M127" s="498">
        <v>0</v>
      </c>
      <c r="N127" s="498">
        <v>0</v>
      </c>
      <c r="O127" s="498">
        <v>14906.0021903</v>
      </c>
      <c r="P127" s="498">
        <v>48699.287615200003</v>
      </c>
      <c r="Q127" s="498">
        <v>0</v>
      </c>
      <c r="R127" s="498">
        <v>4323.4991970999999</v>
      </c>
      <c r="S127" s="556" t="s">
        <v>302</v>
      </c>
    </row>
    <row r="128" spans="1:19" ht="14" thickBot="1">
      <c r="A128" s="829"/>
      <c r="B128" s="556" t="s">
        <v>362</v>
      </c>
      <c r="C128" s="498">
        <v>45454.900605000003</v>
      </c>
      <c r="D128" s="498">
        <v>27331.742283399999</v>
      </c>
      <c r="E128" s="498">
        <v>0</v>
      </c>
      <c r="F128" s="498">
        <v>0</v>
      </c>
      <c r="G128" s="498">
        <v>15455.800717</v>
      </c>
      <c r="H128" s="498">
        <v>106958.1450987</v>
      </c>
      <c r="I128" s="498">
        <v>0</v>
      </c>
      <c r="J128" s="498">
        <v>35441.597367499999</v>
      </c>
      <c r="K128" s="498">
        <v>674.68084710000005</v>
      </c>
      <c r="L128" s="498">
        <v>0</v>
      </c>
      <c r="M128" s="498">
        <v>0</v>
      </c>
      <c r="N128" s="498">
        <v>0</v>
      </c>
      <c r="O128" s="498">
        <v>61585.382169099998</v>
      </c>
      <c r="P128" s="498">
        <v>134289.88738209999</v>
      </c>
      <c r="Q128" s="498">
        <v>0</v>
      </c>
      <c r="R128" s="498">
        <v>35441.597367499999</v>
      </c>
      <c r="S128" s="556" t="s">
        <v>362</v>
      </c>
    </row>
    <row r="129" spans="1:19" ht="14" thickBot="1">
      <c r="A129" s="829"/>
      <c r="B129" s="556" t="s">
        <v>363</v>
      </c>
      <c r="C129" s="498">
        <v>0</v>
      </c>
      <c r="D129" s="498">
        <v>0</v>
      </c>
      <c r="E129" s="498">
        <v>236250.1587157</v>
      </c>
      <c r="F129" s="498">
        <v>0</v>
      </c>
      <c r="G129" s="498">
        <v>0</v>
      </c>
      <c r="H129" s="498">
        <v>0</v>
      </c>
      <c r="I129" s="498">
        <v>620014.63343419996</v>
      </c>
      <c r="J129" s="498">
        <v>0</v>
      </c>
      <c r="K129" s="498">
        <v>0</v>
      </c>
      <c r="L129" s="498">
        <v>0</v>
      </c>
      <c r="M129" s="498">
        <v>77875.985115400006</v>
      </c>
      <c r="N129" s="498">
        <v>0</v>
      </c>
      <c r="O129" s="498">
        <v>0</v>
      </c>
      <c r="P129" s="498">
        <v>0</v>
      </c>
      <c r="Q129" s="498">
        <v>934140.77726530004</v>
      </c>
      <c r="R129" s="498">
        <v>0</v>
      </c>
      <c r="S129" s="556" t="s">
        <v>363</v>
      </c>
    </row>
    <row r="130" spans="1:19" ht="14" thickBot="1">
      <c r="A130" s="829"/>
      <c r="B130" s="556" t="s">
        <v>83</v>
      </c>
      <c r="C130" s="498">
        <v>121676.7607405</v>
      </c>
      <c r="D130" s="498">
        <v>24287.026578699999</v>
      </c>
      <c r="E130" s="498">
        <v>0</v>
      </c>
      <c r="F130" s="498">
        <v>1716.7517247999999</v>
      </c>
      <c r="G130" s="498">
        <v>51500.169496900002</v>
      </c>
      <c r="H130" s="498">
        <v>764.69924219999996</v>
      </c>
      <c r="I130" s="498">
        <v>0</v>
      </c>
      <c r="J130" s="498">
        <v>2941.6433957999998</v>
      </c>
      <c r="K130" s="498">
        <v>12428.5239437</v>
      </c>
      <c r="L130" s="498">
        <v>885.35088010000004</v>
      </c>
      <c r="M130" s="498">
        <v>0</v>
      </c>
      <c r="N130" s="498">
        <v>1718.4994775</v>
      </c>
      <c r="O130" s="498">
        <v>185605.45418120001</v>
      </c>
      <c r="P130" s="498">
        <v>25937.076701000002</v>
      </c>
      <c r="Q130" s="498">
        <v>0</v>
      </c>
      <c r="R130" s="498">
        <v>6376.8945981999996</v>
      </c>
      <c r="S130" s="556" t="s">
        <v>83</v>
      </c>
    </row>
    <row r="131" spans="1:19" ht="14" thickBot="1">
      <c r="A131" s="829"/>
      <c r="B131" s="556" t="s">
        <v>161</v>
      </c>
      <c r="C131" s="498">
        <v>7418.9026541000003</v>
      </c>
      <c r="D131" s="498">
        <v>2020.4772006000001</v>
      </c>
      <c r="E131" s="498">
        <v>0</v>
      </c>
      <c r="F131" s="498">
        <v>50698.899742299996</v>
      </c>
      <c r="G131" s="498">
        <v>13701.8735997</v>
      </c>
      <c r="H131" s="498">
        <v>10802.0552704</v>
      </c>
      <c r="I131" s="498">
        <v>0</v>
      </c>
      <c r="J131" s="498">
        <v>7342.6108657000004</v>
      </c>
      <c r="K131" s="498">
        <v>0</v>
      </c>
      <c r="L131" s="498">
        <v>1648.0165953999999</v>
      </c>
      <c r="M131" s="498">
        <v>0</v>
      </c>
      <c r="N131" s="498">
        <v>0</v>
      </c>
      <c r="O131" s="498">
        <v>21120.776253700002</v>
      </c>
      <c r="P131" s="498">
        <v>14470.549066400001</v>
      </c>
      <c r="Q131" s="498">
        <v>0</v>
      </c>
      <c r="R131" s="498">
        <v>58041.510607999997</v>
      </c>
      <c r="S131" s="556" t="s">
        <v>161</v>
      </c>
    </row>
    <row r="132" spans="1:19">
      <c r="A132" s="359" t="s">
        <v>174</v>
      </c>
      <c r="C132" s="830" t="s">
        <v>155</v>
      </c>
      <c r="D132" s="815"/>
      <c r="E132" s="815"/>
      <c r="F132" s="815"/>
      <c r="G132" s="817" t="s">
        <v>156</v>
      </c>
      <c r="H132" s="817"/>
      <c r="I132" s="817"/>
      <c r="J132" s="817"/>
      <c r="K132" s="815" t="s">
        <v>157</v>
      </c>
      <c r="L132" s="815"/>
      <c r="M132" s="815"/>
      <c r="N132" s="815"/>
      <c r="O132" s="817" t="s">
        <v>125</v>
      </c>
      <c r="P132" s="817"/>
      <c r="Q132" s="817"/>
      <c r="R132" s="817"/>
    </row>
    <row r="133" spans="1:19">
      <c r="C133" s="211" t="s">
        <v>68</v>
      </c>
      <c r="D133" s="211" t="s">
        <v>69</v>
      </c>
      <c r="E133" s="211" t="s">
        <v>160</v>
      </c>
      <c r="F133" s="211" t="s">
        <v>161</v>
      </c>
      <c r="G133" s="193" t="s">
        <v>68</v>
      </c>
      <c r="H133" s="193" t="s">
        <v>69</v>
      </c>
      <c r="I133" s="193" t="s">
        <v>160</v>
      </c>
      <c r="J133" s="193" t="s">
        <v>161</v>
      </c>
      <c r="K133" s="211" t="s">
        <v>68</v>
      </c>
      <c r="L133" s="211" t="s">
        <v>69</v>
      </c>
      <c r="M133" s="211" t="s">
        <v>160</v>
      </c>
      <c r="N133" s="211" t="s">
        <v>161</v>
      </c>
      <c r="O133" s="193" t="s">
        <v>68</v>
      </c>
      <c r="P133" s="193" t="s">
        <v>69</v>
      </c>
      <c r="Q133" s="193" t="s">
        <v>160</v>
      </c>
      <c r="R133" s="193" t="s">
        <v>161</v>
      </c>
    </row>
    <row r="150" spans="1:19">
      <c r="A150" s="514" t="s">
        <v>350</v>
      </c>
      <c r="B150" s="515"/>
      <c r="C150" s="515"/>
      <c r="D150" s="515"/>
      <c r="E150" s="515"/>
      <c r="F150" s="515"/>
    </row>
    <row r="152" spans="1:19" ht="16">
      <c r="A152" s="516" t="s">
        <v>191</v>
      </c>
      <c r="B152" s="516" t="s">
        <v>192</v>
      </c>
      <c r="C152" s="516" t="s">
        <v>193</v>
      </c>
      <c r="D152" s="516" t="s">
        <v>194</v>
      </c>
      <c r="E152" s="517" t="s">
        <v>331</v>
      </c>
      <c r="F152" s="517" t="s">
        <v>332</v>
      </c>
      <c r="G152" s="517" t="s">
        <v>333</v>
      </c>
      <c r="H152" s="517" t="s">
        <v>334</v>
      </c>
      <c r="I152" s="517" t="s">
        <v>335</v>
      </c>
      <c r="J152" s="517" t="s">
        <v>336</v>
      </c>
      <c r="K152" s="518" t="s">
        <v>337</v>
      </c>
      <c r="L152" s="518" t="s">
        <v>338</v>
      </c>
      <c r="M152" s="518" t="s">
        <v>339</v>
      </c>
      <c r="N152" s="518" t="s">
        <v>340</v>
      </c>
      <c r="O152" s="518" t="s">
        <v>341</v>
      </c>
      <c r="P152" s="518" t="s">
        <v>342</v>
      </c>
      <c r="Q152" s="518" t="s">
        <v>343</v>
      </c>
      <c r="R152" s="518" t="s">
        <v>344</v>
      </c>
      <c r="S152" s="518" t="s">
        <v>345</v>
      </c>
    </row>
    <row r="153" spans="1:19">
      <c r="A153" s="515" t="s">
        <v>35</v>
      </c>
      <c r="B153" s="515">
        <v>2017</v>
      </c>
      <c r="C153" s="515" t="s">
        <v>36</v>
      </c>
      <c r="D153" s="519">
        <v>56521948.041719511</v>
      </c>
      <c r="E153" s="520">
        <v>82.588452666670833</v>
      </c>
      <c r="F153" s="521">
        <v>69.688857097989001</v>
      </c>
      <c r="G153" s="521">
        <v>12.899595568681837</v>
      </c>
      <c r="H153" s="521">
        <v>15.207637026213867</v>
      </c>
      <c r="I153" s="522">
        <v>2.2039103071152812</v>
      </c>
      <c r="J153" s="523">
        <v>57.050261990340125</v>
      </c>
      <c r="K153" s="523">
        <v>3.5934386656670694</v>
      </c>
      <c r="L153" s="523">
        <v>34.888175683607052</v>
      </c>
      <c r="M153" s="358">
        <v>0</v>
      </c>
    </row>
    <row r="154" spans="1:19">
      <c r="A154" s="515"/>
      <c r="B154" s="515"/>
      <c r="C154" s="515" t="s">
        <v>38</v>
      </c>
      <c r="D154" s="519">
        <v>36422295.012819298</v>
      </c>
      <c r="E154" s="520">
        <v>92.271387177618678</v>
      </c>
      <c r="F154" s="521">
        <v>74.920789087570057</v>
      </c>
      <c r="G154" s="521">
        <v>17.350598090048621</v>
      </c>
      <c r="H154" s="522">
        <v>6.5093898788506923</v>
      </c>
      <c r="I154" s="522">
        <v>1.2192229435306152</v>
      </c>
      <c r="J154" s="523">
        <v>86.448053958531077</v>
      </c>
      <c r="K154" s="523">
        <v>1.9995336598492044</v>
      </c>
      <c r="L154" s="523">
        <v>8.3033546458751939</v>
      </c>
      <c r="M154" s="358">
        <v>0</v>
      </c>
    </row>
    <row r="155" spans="1:19">
      <c r="A155" s="515"/>
      <c r="B155" s="515"/>
      <c r="C155" s="515" t="s">
        <v>37</v>
      </c>
      <c r="D155" s="519">
        <v>20099653.028900497</v>
      </c>
      <c r="E155" s="520">
        <v>65.042144934867778</v>
      </c>
      <c r="F155" s="521">
        <v>60.208147648053171</v>
      </c>
      <c r="G155" s="521">
        <v>4.8339972868146068</v>
      </c>
      <c r="H155" s="522">
        <v>30.969606809481391</v>
      </c>
      <c r="I155" s="522">
        <v>3.988248255650864</v>
      </c>
      <c r="J155" s="523">
        <v>2.0854100324003886</v>
      </c>
      <c r="K155" s="523">
        <v>6.4817312277741692</v>
      </c>
      <c r="L155" s="523">
        <v>83.062151289404966</v>
      </c>
      <c r="M155" s="358">
        <v>0</v>
      </c>
    </row>
    <row r="157" spans="1:19" ht="14" thickBot="1"/>
    <row r="158" spans="1:19" ht="16">
      <c r="A158" s="524"/>
      <c r="B158" s="525"/>
      <c r="C158" s="525"/>
      <c r="D158" s="525"/>
      <c r="E158" s="525"/>
      <c r="F158" s="526"/>
    </row>
    <row r="159" spans="1:19" ht="16">
      <c r="A159" s="527"/>
      <c r="B159" s="528"/>
      <c r="C159" s="528"/>
      <c r="D159" s="528"/>
      <c r="E159" s="528"/>
      <c r="F159" s="529"/>
    </row>
    <row r="160" spans="1:19" ht="18">
      <c r="A160" s="530"/>
      <c r="B160" s="531" t="s">
        <v>364</v>
      </c>
      <c r="C160" s="532"/>
      <c r="D160" s="532"/>
      <c r="E160" s="532"/>
      <c r="F160" s="533"/>
    </row>
    <row r="161" spans="1:7" ht="16">
      <c r="A161" s="527"/>
      <c r="B161" s="532"/>
      <c r="C161" s="528"/>
      <c r="D161" s="528"/>
      <c r="E161" s="532"/>
      <c r="F161" s="534"/>
    </row>
    <row r="162" spans="1:7" ht="16">
      <c r="A162" s="527"/>
      <c r="B162" s="532"/>
      <c r="C162" s="535"/>
      <c r="D162" s="528"/>
      <c r="E162" s="532"/>
      <c r="F162" s="534"/>
    </row>
    <row r="163" spans="1:7" ht="16">
      <c r="A163" s="527"/>
      <c r="B163" s="532"/>
      <c r="C163" s="528"/>
      <c r="D163" s="528"/>
      <c r="E163" s="532"/>
      <c r="F163" s="534"/>
    </row>
    <row r="164" spans="1:7" ht="16">
      <c r="A164" s="527"/>
      <c r="B164" s="532"/>
      <c r="C164" s="528"/>
      <c r="D164" s="528"/>
      <c r="E164" s="532"/>
      <c r="F164" s="534"/>
    </row>
    <row r="165" spans="1:7" ht="16">
      <c r="A165" s="527"/>
      <c r="B165" s="532"/>
      <c r="C165" s="528"/>
      <c r="D165" s="528"/>
      <c r="E165" s="532"/>
      <c r="F165" s="534"/>
    </row>
    <row r="166" spans="1:7" ht="17" thickBot="1">
      <c r="A166" s="527"/>
      <c r="B166" s="532"/>
      <c r="C166" s="532"/>
      <c r="D166" s="528"/>
      <c r="E166" s="532"/>
      <c r="F166" s="534"/>
    </row>
    <row r="167" spans="1:7" ht="16">
      <c r="A167" s="527"/>
      <c r="B167" s="532"/>
      <c r="C167" s="532"/>
      <c r="D167" s="536"/>
      <c r="E167" s="525"/>
      <c r="F167" s="537" t="s">
        <v>352</v>
      </c>
      <c r="G167" s="538"/>
    </row>
    <row r="168" spans="1:7" ht="16">
      <c r="A168" s="527"/>
      <c r="B168" s="532"/>
      <c r="C168" s="532"/>
      <c r="D168" s="539" t="s">
        <v>251</v>
      </c>
      <c r="E168" s="540" t="s">
        <v>36</v>
      </c>
      <c r="F168" s="541" t="s">
        <v>37</v>
      </c>
      <c r="G168" s="542" t="s">
        <v>38</v>
      </c>
    </row>
    <row r="169" spans="1:7" ht="16">
      <c r="A169" s="527"/>
      <c r="B169" s="532"/>
      <c r="C169" s="532"/>
      <c r="D169" s="543" t="s">
        <v>241</v>
      </c>
      <c r="E169" s="544">
        <v>2015</v>
      </c>
      <c r="F169" s="541">
        <v>2015</v>
      </c>
      <c r="G169" s="542">
        <v>2015</v>
      </c>
    </row>
    <row r="170" spans="1:7" ht="16">
      <c r="A170" s="527"/>
      <c r="B170" s="532"/>
      <c r="C170" s="532"/>
      <c r="D170" s="545" t="s">
        <v>65</v>
      </c>
      <c r="E170" s="544">
        <v>0</v>
      </c>
      <c r="F170" s="546">
        <v>0</v>
      </c>
      <c r="G170" s="547">
        <v>0</v>
      </c>
    </row>
    <row r="171" spans="1:7" ht="16">
      <c r="A171" s="527"/>
      <c r="B171" s="532"/>
      <c r="C171" s="532"/>
      <c r="D171" s="545" t="s">
        <v>224</v>
      </c>
      <c r="E171" s="544">
        <v>69.688857097989001</v>
      </c>
      <c r="F171" s="546">
        <v>60.208147648053171</v>
      </c>
      <c r="G171" s="547">
        <v>74.920789087570057</v>
      </c>
    </row>
    <row r="172" spans="1:7" ht="16">
      <c r="A172" s="527"/>
      <c r="B172" s="532"/>
      <c r="C172" s="532"/>
      <c r="D172" s="545" t="s">
        <v>225</v>
      </c>
      <c r="E172" s="544">
        <v>12.899595568681837</v>
      </c>
      <c r="F172" s="546">
        <v>4.8339972868146068</v>
      </c>
      <c r="G172" s="547">
        <v>17.350598090048621</v>
      </c>
    </row>
    <row r="173" spans="1:7" ht="16">
      <c r="A173" s="527"/>
      <c r="B173" s="532"/>
      <c r="C173" s="532"/>
      <c r="D173" s="545" t="s">
        <v>226</v>
      </c>
      <c r="E173" s="544">
        <v>15.207637026213867</v>
      </c>
      <c r="F173" s="546">
        <v>30.969606809481391</v>
      </c>
      <c r="G173" s="547">
        <v>6.5093898788506923</v>
      </c>
    </row>
    <row r="174" spans="1:7" ht="17" thickBot="1">
      <c r="A174" s="527"/>
      <c r="B174" s="532"/>
      <c r="C174" s="532"/>
      <c r="D174" s="548" t="s">
        <v>353</v>
      </c>
      <c r="E174" s="549">
        <v>2.2039103071152812</v>
      </c>
      <c r="F174" s="550">
        <v>3.988248255650864</v>
      </c>
      <c r="G174" s="551">
        <v>1.2192229435306152</v>
      </c>
    </row>
    <row r="175" spans="1:7" ht="16">
      <c r="A175" s="527"/>
      <c r="B175" s="532"/>
      <c r="C175" s="532"/>
      <c r="D175" s="528"/>
      <c r="E175" s="532"/>
      <c r="F175" s="534"/>
    </row>
    <row r="176" spans="1:7" ht="16">
      <c r="A176" s="527"/>
      <c r="B176" s="532"/>
      <c r="C176" s="528"/>
      <c r="D176" s="528"/>
      <c r="E176" s="532"/>
      <c r="F176" s="534"/>
    </row>
    <row r="177" spans="1:6" ht="16">
      <c r="A177" s="552"/>
      <c r="B177" s="532"/>
      <c r="C177" s="532"/>
      <c r="D177" s="532"/>
      <c r="E177" s="532"/>
      <c r="F177" s="534"/>
    </row>
    <row r="178" spans="1:6" ht="16">
      <c r="A178" s="552"/>
      <c r="B178" s="532"/>
      <c r="C178" s="532"/>
      <c r="D178" s="532"/>
      <c r="E178" s="532"/>
      <c r="F178" s="534"/>
    </row>
    <row r="179" spans="1:6" ht="16">
      <c r="A179" s="552"/>
      <c r="B179" s="532"/>
      <c r="C179" s="532"/>
      <c r="D179" s="532"/>
      <c r="E179" s="532"/>
      <c r="F179" s="534"/>
    </row>
    <row r="180" spans="1:6" ht="16">
      <c r="A180" s="552"/>
      <c r="B180" s="532"/>
      <c r="C180" s="532"/>
      <c r="D180" s="532"/>
      <c r="E180" s="532"/>
      <c r="F180" s="534"/>
    </row>
    <row r="181" spans="1:6" ht="16">
      <c r="A181" s="552"/>
      <c r="B181" s="532"/>
      <c r="C181" s="532"/>
      <c r="D181" s="532"/>
      <c r="E181" s="532"/>
      <c r="F181" s="534"/>
    </row>
    <row r="182" spans="1:6" ht="16">
      <c r="A182" s="552"/>
      <c r="B182" s="532"/>
      <c r="C182" s="532"/>
      <c r="D182" s="532"/>
      <c r="E182" s="532"/>
      <c r="F182" s="534"/>
    </row>
    <row r="183" spans="1:6" ht="16">
      <c r="A183" s="552"/>
      <c r="B183" s="532"/>
      <c r="C183" s="532"/>
      <c r="D183" s="532"/>
      <c r="E183" s="532"/>
      <c r="F183" s="534"/>
    </row>
    <row r="184" spans="1:6" ht="16">
      <c r="A184" s="552"/>
      <c r="B184" s="532"/>
      <c r="C184" s="532"/>
      <c r="D184" s="532"/>
      <c r="E184" s="532"/>
      <c r="F184" s="534"/>
    </row>
    <row r="185" spans="1:6" ht="17" thickBot="1">
      <c r="A185" s="553"/>
      <c r="B185" s="554"/>
      <c r="C185" s="554"/>
      <c r="D185" s="554"/>
      <c r="E185" s="554"/>
      <c r="F185" s="555"/>
    </row>
  </sheetData>
  <mergeCells count="18">
    <mergeCell ref="O132:R132"/>
    <mergeCell ref="A36:A47"/>
    <mergeCell ref="A48:A59"/>
    <mergeCell ref="A60:A71"/>
    <mergeCell ref="A72:A83"/>
    <mergeCell ref="A84:A95"/>
    <mergeCell ref="A96:A107"/>
    <mergeCell ref="A108:A119"/>
    <mergeCell ref="A120:A131"/>
    <mergeCell ref="C132:F132"/>
    <mergeCell ref="G132:J132"/>
    <mergeCell ref="K132:N132"/>
    <mergeCell ref="A24:A35"/>
    <mergeCell ref="C9:F9"/>
    <mergeCell ref="G9:J9"/>
    <mergeCell ref="K9:N9"/>
    <mergeCell ref="O9:R9"/>
    <mergeCell ref="A12:A23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3B38A-009C-8F46-A495-CA1A4DC9ADB5}">
  <dimension ref="A1:W57"/>
  <sheetViews>
    <sheetView topLeftCell="I29" workbookViewId="0">
      <selection activeCell="P24" sqref="P24"/>
    </sheetView>
  </sheetViews>
  <sheetFormatPr baseColWidth="10" defaultColWidth="15.6640625" defaultRowHeight="13"/>
  <cols>
    <col min="1" max="1" width="15.83203125" style="612" customWidth="1"/>
    <col min="2" max="16384" width="15.6640625" style="612"/>
  </cols>
  <sheetData>
    <row r="1" spans="1:22" s="188" customFormat="1" ht="29.25" customHeight="1" thickBot="1"/>
    <row r="2" spans="1:22" ht="18" customHeight="1" thickBot="1">
      <c r="A2" s="189" t="s">
        <v>244</v>
      </c>
    </row>
    <row r="3" spans="1:22" ht="18" customHeight="1" thickBot="1">
      <c r="A3" s="189" t="s">
        <v>365</v>
      </c>
    </row>
    <row r="4" spans="1:22" ht="18" customHeight="1" thickBot="1">
      <c r="A4" s="189" t="s">
        <v>355</v>
      </c>
    </row>
    <row r="6" spans="1:22" ht="18" customHeight="1" thickBot="1">
      <c r="A6" s="189" t="s">
        <v>152</v>
      </c>
    </row>
    <row r="7" spans="1:22" ht="13.5" customHeight="1" thickBot="1">
      <c r="A7" s="191" t="s">
        <v>153</v>
      </c>
      <c r="B7" s="201" t="s">
        <v>356</v>
      </c>
    </row>
    <row r="9" spans="1:22" ht="26.25" customHeight="1">
      <c r="A9" s="834" t="s">
        <v>235</v>
      </c>
      <c r="B9" s="818"/>
      <c r="C9" s="835" t="s">
        <v>155</v>
      </c>
      <c r="D9" s="818"/>
      <c r="E9" s="818"/>
      <c r="F9" s="818"/>
      <c r="G9" s="818"/>
      <c r="H9" s="835" t="s">
        <v>156</v>
      </c>
      <c r="I9" s="818"/>
      <c r="J9" s="818"/>
      <c r="K9" s="818"/>
      <c r="L9" s="818"/>
      <c r="M9" s="835" t="s">
        <v>157</v>
      </c>
      <c r="N9" s="818"/>
      <c r="O9" s="818"/>
      <c r="P9" s="818"/>
      <c r="Q9" s="818"/>
      <c r="R9" s="835" t="s">
        <v>125</v>
      </c>
      <c r="S9" s="818"/>
      <c r="T9" s="818"/>
      <c r="U9" s="818"/>
      <c r="V9" s="818"/>
    </row>
    <row r="10" spans="1:22" ht="26.25" customHeight="1">
      <c r="A10" s="834" t="s">
        <v>24</v>
      </c>
      <c r="B10" s="818"/>
      <c r="C10" s="615" t="s">
        <v>68</v>
      </c>
      <c r="D10" s="615" t="s">
        <v>69</v>
      </c>
      <c r="E10" s="615" t="s">
        <v>159</v>
      </c>
      <c r="F10" s="615" t="s">
        <v>160</v>
      </c>
      <c r="G10" s="615" t="s">
        <v>161</v>
      </c>
      <c r="H10" s="615" t="s">
        <v>68</v>
      </c>
      <c r="I10" s="615" t="s">
        <v>69</v>
      </c>
      <c r="J10" s="615" t="s">
        <v>159</v>
      </c>
      <c r="K10" s="615" t="s">
        <v>160</v>
      </c>
      <c r="L10" s="615" t="s">
        <v>161</v>
      </c>
      <c r="M10" s="615" t="s">
        <v>68</v>
      </c>
      <c r="N10" s="615" t="s">
        <v>69</v>
      </c>
      <c r="O10" s="615" t="s">
        <v>159</v>
      </c>
      <c r="P10" s="615" t="s">
        <v>160</v>
      </c>
      <c r="Q10" s="615" t="s">
        <v>161</v>
      </c>
      <c r="R10" s="615" t="s">
        <v>68</v>
      </c>
      <c r="S10" s="615" t="s">
        <v>69</v>
      </c>
      <c r="T10" s="615" t="s">
        <v>159</v>
      </c>
      <c r="U10" s="615" t="s">
        <v>160</v>
      </c>
      <c r="V10" s="615" t="s">
        <v>161</v>
      </c>
    </row>
    <row r="11" spans="1:22" ht="26.25" customHeight="1" thickBot="1">
      <c r="B11" s="616" t="s">
        <v>162</v>
      </c>
    </row>
    <row r="12" spans="1:22" ht="14" thickBot="1">
      <c r="B12" s="617" t="s">
        <v>163</v>
      </c>
      <c r="C12" s="618">
        <v>95776.863488500006</v>
      </c>
      <c r="D12" s="618">
        <v>692947.82962820004</v>
      </c>
      <c r="E12" s="618">
        <v>0</v>
      </c>
      <c r="F12" s="618">
        <v>379120.69584280002</v>
      </c>
      <c r="G12" s="618">
        <v>5002419.9457494998</v>
      </c>
      <c r="H12" s="618">
        <v>0</v>
      </c>
      <c r="I12" s="618">
        <v>0</v>
      </c>
      <c r="J12" s="618">
        <v>0</v>
      </c>
      <c r="K12" s="618">
        <v>0</v>
      </c>
      <c r="L12" s="618">
        <v>0</v>
      </c>
      <c r="M12" s="618">
        <v>1740.2821555</v>
      </c>
      <c r="N12" s="618">
        <v>8576.5145606999995</v>
      </c>
      <c r="O12" s="618">
        <v>0</v>
      </c>
      <c r="P12" s="618">
        <v>17449.9431965</v>
      </c>
      <c r="Q12" s="618">
        <v>312362.01913139998</v>
      </c>
      <c r="R12" s="618">
        <v>97517.145644000004</v>
      </c>
      <c r="S12" s="618">
        <v>701524.34418889997</v>
      </c>
      <c r="T12" s="618">
        <v>0</v>
      </c>
      <c r="U12" s="618">
        <v>396570.63903939998</v>
      </c>
      <c r="V12" s="618">
        <v>5314781.9648809005</v>
      </c>
    </row>
    <row r="13" spans="1:22" ht="14" thickBot="1">
      <c r="B13" s="617" t="s">
        <v>164</v>
      </c>
      <c r="C13" s="618">
        <v>66091.174805500006</v>
      </c>
      <c r="D13" s="618">
        <v>349986.22766460001</v>
      </c>
      <c r="E13" s="618">
        <v>0</v>
      </c>
      <c r="F13" s="618">
        <v>511564.96244510001</v>
      </c>
      <c r="G13" s="618">
        <v>2153664.1435496002</v>
      </c>
      <c r="H13" s="618">
        <v>51108.415518399997</v>
      </c>
      <c r="I13" s="618">
        <v>114884.6065145</v>
      </c>
      <c r="J13" s="618">
        <v>0</v>
      </c>
      <c r="K13" s="618">
        <v>2387990.8501865002</v>
      </c>
      <c r="L13" s="618">
        <v>741048.7402005</v>
      </c>
      <c r="M13" s="618">
        <v>481.8772816</v>
      </c>
      <c r="N13" s="618">
        <v>5106.1574934</v>
      </c>
      <c r="O13" s="618">
        <v>0</v>
      </c>
      <c r="P13" s="618">
        <v>26816.747892899999</v>
      </c>
      <c r="Q13" s="618">
        <v>90436.016165299996</v>
      </c>
      <c r="R13" s="618">
        <v>117681.4676055</v>
      </c>
      <c r="S13" s="618">
        <v>469976.99167249998</v>
      </c>
      <c r="T13" s="618">
        <v>0</v>
      </c>
      <c r="U13" s="618">
        <v>2926372.5605245</v>
      </c>
      <c r="V13" s="618">
        <v>2985148.8999154</v>
      </c>
    </row>
    <row r="14" spans="1:22" ht="14" thickBot="1">
      <c r="B14" s="617" t="s">
        <v>165</v>
      </c>
      <c r="C14" s="618">
        <v>19480.089314199999</v>
      </c>
      <c r="D14" s="618">
        <v>182681.2470335</v>
      </c>
      <c r="E14" s="618">
        <v>0</v>
      </c>
      <c r="F14" s="618">
        <v>127208.178486</v>
      </c>
      <c r="G14" s="618">
        <v>566621.12646309996</v>
      </c>
      <c r="H14" s="618">
        <v>2212.8623745999998</v>
      </c>
      <c r="I14" s="618">
        <v>45783.3769054</v>
      </c>
      <c r="J14" s="618">
        <v>0</v>
      </c>
      <c r="K14" s="618">
        <v>51691.416518799997</v>
      </c>
      <c r="L14" s="618">
        <v>152392.0055151</v>
      </c>
      <c r="M14" s="618">
        <v>6627.4454994999996</v>
      </c>
      <c r="N14" s="618">
        <v>18937.484687700002</v>
      </c>
      <c r="O14" s="618">
        <v>0</v>
      </c>
      <c r="P14" s="618">
        <v>10973.599340299999</v>
      </c>
      <c r="Q14" s="618">
        <v>29389.075692999999</v>
      </c>
      <c r="R14" s="618">
        <v>28320.397188200001</v>
      </c>
      <c r="S14" s="618">
        <v>247402.10862660001</v>
      </c>
      <c r="T14" s="618">
        <v>0</v>
      </c>
      <c r="U14" s="618">
        <v>189873.1943451</v>
      </c>
      <c r="V14" s="618">
        <v>748402.20767110004</v>
      </c>
    </row>
    <row r="15" spans="1:22" ht="14" thickBot="1">
      <c r="B15" s="617" t="s">
        <v>166</v>
      </c>
      <c r="C15" s="618">
        <v>5024.7882153</v>
      </c>
      <c r="D15" s="618">
        <v>275921.56910149998</v>
      </c>
      <c r="E15" s="618">
        <v>0</v>
      </c>
      <c r="F15" s="618">
        <v>582937.43263519998</v>
      </c>
      <c r="G15" s="618">
        <v>1566735.3892868999</v>
      </c>
      <c r="H15" s="618">
        <v>3472.394014</v>
      </c>
      <c r="I15" s="618">
        <v>41805.822161099997</v>
      </c>
      <c r="J15" s="618">
        <v>0</v>
      </c>
      <c r="K15" s="618">
        <v>76935.081748199998</v>
      </c>
      <c r="L15" s="618">
        <v>165291.9704324</v>
      </c>
      <c r="M15" s="618">
        <v>7202.6147623999996</v>
      </c>
      <c r="N15" s="618">
        <v>18905.3235833</v>
      </c>
      <c r="O15" s="618">
        <v>0</v>
      </c>
      <c r="P15" s="618">
        <v>30160.191075999999</v>
      </c>
      <c r="Q15" s="618">
        <v>92311.727913499999</v>
      </c>
      <c r="R15" s="618">
        <v>15699.796991699999</v>
      </c>
      <c r="S15" s="618">
        <v>336632.71484590002</v>
      </c>
      <c r="T15" s="618">
        <v>0</v>
      </c>
      <c r="U15" s="618">
        <v>690032.70545939996</v>
      </c>
      <c r="V15" s="618">
        <v>1824339.0876328</v>
      </c>
    </row>
    <row r="16" spans="1:22" ht="14" thickBot="1">
      <c r="B16" s="617" t="s">
        <v>167</v>
      </c>
      <c r="C16" s="618">
        <v>203241.61551259999</v>
      </c>
      <c r="D16" s="618">
        <v>963152.18865150004</v>
      </c>
      <c r="E16" s="618">
        <v>17686.596697699999</v>
      </c>
      <c r="F16" s="618">
        <v>772939.93988169997</v>
      </c>
      <c r="G16" s="618">
        <v>3302604.7531499998</v>
      </c>
      <c r="H16" s="618">
        <v>585011.7366077</v>
      </c>
      <c r="I16" s="618">
        <v>928628.83752359997</v>
      </c>
      <c r="J16" s="618">
        <v>0</v>
      </c>
      <c r="K16" s="618">
        <v>2494639.6482662</v>
      </c>
      <c r="L16" s="618">
        <v>1028846.632701</v>
      </c>
      <c r="M16" s="618">
        <v>60162.491001499999</v>
      </c>
      <c r="N16" s="618">
        <v>261699.76998829999</v>
      </c>
      <c r="O16" s="618">
        <v>0</v>
      </c>
      <c r="P16" s="618">
        <v>246248.85490589999</v>
      </c>
      <c r="Q16" s="618">
        <v>209682.82363209999</v>
      </c>
      <c r="R16" s="618">
        <v>848415.84312169999</v>
      </c>
      <c r="S16" s="618">
        <v>2153480.7961634002</v>
      </c>
      <c r="T16" s="618">
        <v>17686.596697699999</v>
      </c>
      <c r="U16" s="618">
        <v>3513828.4430538998</v>
      </c>
      <c r="V16" s="618">
        <v>4541134.2094831001</v>
      </c>
    </row>
    <row r="17" spans="1:23" ht="14" thickBot="1">
      <c r="B17" s="617" t="s">
        <v>168</v>
      </c>
      <c r="C17" s="618">
        <v>16543.9558841</v>
      </c>
      <c r="D17" s="618">
        <v>243036.28552989999</v>
      </c>
      <c r="E17" s="618">
        <v>0</v>
      </c>
      <c r="F17" s="618">
        <v>360871.48166799999</v>
      </c>
      <c r="G17" s="618">
        <v>1240117.2991210001</v>
      </c>
      <c r="H17" s="618">
        <v>7453.1506378000004</v>
      </c>
      <c r="I17" s="618">
        <v>88445.393104999996</v>
      </c>
      <c r="J17" s="618">
        <v>0</v>
      </c>
      <c r="K17" s="618">
        <v>705703.37469520001</v>
      </c>
      <c r="L17" s="618">
        <v>1030907.1669989</v>
      </c>
      <c r="M17" s="618">
        <v>0</v>
      </c>
      <c r="N17" s="618">
        <v>40757.868141899999</v>
      </c>
      <c r="O17" s="618">
        <v>0</v>
      </c>
      <c r="P17" s="618">
        <v>61913.852424600002</v>
      </c>
      <c r="Q17" s="618">
        <v>60419.535499199999</v>
      </c>
      <c r="R17" s="618">
        <v>23997.106521900001</v>
      </c>
      <c r="S17" s="618">
        <v>372239.54677670001</v>
      </c>
      <c r="T17" s="618">
        <v>0</v>
      </c>
      <c r="U17" s="618">
        <v>1128488.7087878999</v>
      </c>
      <c r="V17" s="618">
        <v>2331444.0016191001</v>
      </c>
    </row>
    <row r="18" spans="1:23" ht="14" thickBot="1">
      <c r="B18" s="617" t="s">
        <v>169</v>
      </c>
      <c r="C18" s="618">
        <v>641756.59854869999</v>
      </c>
      <c r="D18" s="618">
        <v>1883995.2665287999</v>
      </c>
      <c r="E18" s="618">
        <v>23295.810413899999</v>
      </c>
      <c r="F18" s="618">
        <v>2194012.4614173998</v>
      </c>
      <c r="G18" s="618">
        <v>9096137.8627877999</v>
      </c>
      <c r="H18" s="618">
        <v>0</v>
      </c>
      <c r="I18" s="618">
        <v>59415.102550099997</v>
      </c>
      <c r="J18" s="618">
        <v>0</v>
      </c>
      <c r="K18" s="618">
        <v>77465.965657299996</v>
      </c>
      <c r="L18" s="618">
        <v>83324.795178500004</v>
      </c>
      <c r="M18" s="618">
        <v>27963.092187400001</v>
      </c>
      <c r="N18" s="618">
        <v>62725.095638300001</v>
      </c>
      <c r="O18" s="618">
        <v>1582.5164723</v>
      </c>
      <c r="P18" s="618">
        <v>48397.150078699997</v>
      </c>
      <c r="Q18" s="618">
        <v>78279.4491825</v>
      </c>
      <c r="R18" s="618">
        <v>669719.69073609996</v>
      </c>
      <c r="S18" s="618">
        <v>2006135.4647172</v>
      </c>
      <c r="T18" s="618">
        <v>24878.3268862</v>
      </c>
      <c r="U18" s="618">
        <v>2319875.5771534001</v>
      </c>
      <c r="V18" s="618">
        <v>9257742.1071488</v>
      </c>
    </row>
    <row r="19" spans="1:23" ht="14" thickBot="1">
      <c r="B19" s="617" t="s">
        <v>170</v>
      </c>
      <c r="C19" s="618">
        <v>52901.233848399999</v>
      </c>
      <c r="D19" s="618">
        <v>115839.26815240001</v>
      </c>
      <c r="E19" s="618">
        <v>0</v>
      </c>
      <c r="F19" s="618">
        <v>284937.2320661</v>
      </c>
      <c r="G19" s="618">
        <v>1269213.8860811</v>
      </c>
      <c r="H19" s="618">
        <v>58521.634403800002</v>
      </c>
      <c r="I19" s="618">
        <v>404246.98575240001</v>
      </c>
      <c r="J19" s="618">
        <v>0</v>
      </c>
      <c r="K19" s="618">
        <v>625026.70787060005</v>
      </c>
      <c r="L19" s="618">
        <v>1363697.6964161999</v>
      </c>
      <c r="M19" s="618">
        <v>9952.4069115000002</v>
      </c>
      <c r="N19" s="618">
        <v>34089.2211264</v>
      </c>
      <c r="O19" s="618">
        <v>1184.4107273</v>
      </c>
      <c r="P19" s="618">
        <v>34059.372408000003</v>
      </c>
      <c r="Q19" s="618">
        <v>190402.4517456</v>
      </c>
      <c r="R19" s="618">
        <v>121375.2751636</v>
      </c>
      <c r="S19" s="618">
        <v>554175.47503119998</v>
      </c>
      <c r="T19" s="618">
        <v>1184.4107273</v>
      </c>
      <c r="U19" s="618">
        <v>944023.31234469998</v>
      </c>
      <c r="V19" s="618">
        <v>2823314.0342429001</v>
      </c>
    </row>
    <row r="20" spans="1:23" ht="14" thickBot="1">
      <c r="B20" s="617" t="s">
        <v>171</v>
      </c>
      <c r="C20" s="618">
        <v>17654.532128999999</v>
      </c>
      <c r="D20" s="618">
        <v>102517.44427560001</v>
      </c>
      <c r="E20" s="618">
        <v>0</v>
      </c>
      <c r="F20" s="618">
        <v>134289.03861650001</v>
      </c>
      <c r="G20" s="618">
        <v>907368.59814739996</v>
      </c>
      <c r="H20" s="618">
        <v>25659.8946971</v>
      </c>
      <c r="I20" s="618">
        <v>202309.39167340001</v>
      </c>
      <c r="J20" s="618">
        <v>0</v>
      </c>
      <c r="K20" s="618">
        <v>1555014.7022307999</v>
      </c>
      <c r="L20" s="618">
        <v>2713065.3216794999</v>
      </c>
      <c r="M20" s="618">
        <v>1811.2377203000001</v>
      </c>
      <c r="N20" s="618">
        <v>20806.3385543</v>
      </c>
      <c r="O20" s="618">
        <v>0</v>
      </c>
      <c r="P20" s="618">
        <v>42630.477553500001</v>
      </c>
      <c r="Q20" s="618">
        <v>55405.911833500002</v>
      </c>
      <c r="R20" s="618">
        <v>45125.664546400003</v>
      </c>
      <c r="S20" s="618">
        <v>325633.17450319999</v>
      </c>
      <c r="T20" s="618">
        <v>0</v>
      </c>
      <c r="U20" s="618">
        <v>1731934.2184007999</v>
      </c>
      <c r="V20" s="618">
        <v>3675839.8316604001</v>
      </c>
    </row>
    <row r="21" spans="1:23" ht="14" thickBot="1">
      <c r="B21" s="617" t="s">
        <v>125</v>
      </c>
      <c r="C21" s="618">
        <v>1118470.8517461999</v>
      </c>
      <c r="D21" s="618">
        <v>4810077.3265659995</v>
      </c>
      <c r="E21" s="618">
        <v>40982.407111499997</v>
      </c>
      <c r="F21" s="618">
        <v>5347881.4230589001</v>
      </c>
      <c r="G21" s="618">
        <v>25104883.004336301</v>
      </c>
      <c r="H21" s="618">
        <v>733440.08825320005</v>
      </c>
      <c r="I21" s="618">
        <v>1885519.5161853</v>
      </c>
      <c r="J21" s="618">
        <v>0</v>
      </c>
      <c r="K21" s="618">
        <v>7974467.7471736996</v>
      </c>
      <c r="L21" s="618">
        <v>7278574.3291221997</v>
      </c>
      <c r="M21" s="618">
        <v>115941.4475197</v>
      </c>
      <c r="N21" s="618">
        <v>471603.7737743</v>
      </c>
      <c r="O21" s="618">
        <v>2766.9271997000001</v>
      </c>
      <c r="P21" s="618">
        <v>518650.1888764</v>
      </c>
      <c r="Q21" s="618">
        <v>1118689.010796</v>
      </c>
      <c r="R21" s="618">
        <v>1967852.3875191</v>
      </c>
      <c r="S21" s="618">
        <v>7167200.6165255997</v>
      </c>
      <c r="T21" s="618">
        <v>43749.3343112</v>
      </c>
      <c r="U21" s="618">
        <v>13840999.3591091</v>
      </c>
      <c r="V21" s="618">
        <v>33502146.3442549</v>
      </c>
    </row>
    <row r="24" spans="1:23">
      <c r="U24" s="839" t="s">
        <v>36</v>
      </c>
      <c r="V24" s="839" t="s">
        <v>38</v>
      </c>
      <c r="W24" s="839" t="s">
        <v>37</v>
      </c>
    </row>
    <row r="25" spans="1:23" ht="16">
      <c r="A25" s="200" t="s">
        <v>174</v>
      </c>
      <c r="T25" s="836" t="s">
        <v>24</v>
      </c>
      <c r="U25" s="837">
        <f>R21/SUM($R$21:$V$21)</f>
        <v>3.4815721249851328E-2</v>
      </c>
      <c r="V25" s="838">
        <f>C21/SUM($R$21:$V$21)</f>
        <v>1.9788257314143451E-2</v>
      </c>
      <c r="W25" s="838">
        <f>H21/SUM($R$21:$V$21,M21)</f>
        <v>1.2949636627836271E-2</v>
      </c>
    </row>
    <row r="27" spans="1:23">
      <c r="U27" s="621"/>
      <c r="V27" s="621"/>
      <c r="W27" s="621"/>
    </row>
    <row r="28" spans="1:23">
      <c r="T28" s="619" t="s">
        <v>366</v>
      </c>
      <c r="U28" s="622">
        <f>SUM(R21:V21)</f>
        <v>56521948.041719899</v>
      </c>
    </row>
    <row r="29" spans="1:23" ht="14" thickBot="1">
      <c r="U29" s="619" t="s">
        <v>36</v>
      </c>
      <c r="V29" s="619" t="s">
        <v>38</v>
      </c>
      <c r="W29" s="619" t="s">
        <v>37</v>
      </c>
    </row>
    <row r="30" spans="1:23" ht="16">
      <c r="M30" s="623"/>
      <c r="N30" s="624"/>
      <c r="O30" s="624"/>
      <c r="P30" s="624"/>
      <c r="Q30" s="624"/>
      <c r="R30" s="624"/>
      <c r="S30" s="625"/>
      <c r="T30" s="615" t="s">
        <v>68</v>
      </c>
      <c r="U30" s="626">
        <f>$R$21/SUM($R$21:$V$21)*100</f>
        <v>3.4815721249851328</v>
      </c>
      <c r="V30" s="626">
        <f>$C$21/SUM($C$21:$G$21)*100</f>
        <v>3.0708412288477476</v>
      </c>
      <c r="W30" s="626">
        <f>($H$21+$M$21)/SUM($H$21:$Q$21)*100</f>
        <v>4.2258517326224876</v>
      </c>
    </row>
    <row r="31" spans="1:23" ht="16">
      <c r="M31" s="627"/>
      <c r="N31" s="628"/>
      <c r="O31" s="628"/>
      <c r="P31" s="628"/>
      <c r="Q31" s="628"/>
      <c r="R31" s="629"/>
      <c r="S31" s="630"/>
      <c r="T31" s="615" t="s">
        <v>69</v>
      </c>
      <c r="U31" s="626">
        <f>$S$21/SUM($R$21:$V$21)*100</f>
        <v>12.680384991747554</v>
      </c>
      <c r="V31" s="626">
        <f>$D$21/SUM($C$21:$G$21)*100</f>
        <v>13.206409219608711</v>
      </c>
      <c r="W31" s="626">
        <f>($I$21+$N$21)/SUM($H$21:$Q$21)*100</f>
        <v>11.727183979595992</v>
      </c>
    </row>
    <row r="32" spans="1:23" ht="18">
      <c r="M32" s="631"/>
      <c r="N32" s="632" t="s">
        <v>24</v>
      </c>
      <c r="O32" s="629"/>
      <c r="P32" s="629"/>
      <c r="Q32" s="629"/>
      <c r="R32" s="629"/>
      <c r="S32" s="633"/>
      <c r="T32" s="615" t="s">
        <v>159</v>
      </c>
      <c r="U32" s="626">
        <f>$T$21/SUM($R$21:$V$21)*100</f>
        <v>7.7402382308033341E-2</v>
      </c>
      <c r="V32" s="626">
        <f>$E$21/SUM($C$21:$G$21)*100</f>
        <v>0.11252011191792322</v>
      </c>
      <c r="W32" s="626">
        <f>($J$21+$O$21)/SUM($H$21:$Q$21)*100</f>
        <v>1.3766044596498977E-2</v>
      </c>
    </row>
    <row r="33" spans="13:23" ht="16">
      <c r="M33" s="627"/>
      <c r="N33" s="629"/>
      <c r="O33" s="628"/>
      <c r="P33" s="628"/>
      <c r="Q33" s="629"/>
      <c r="R33" s="629"/>
      <c r="S33" s="634"/>
      <c r="T33" s="615" t="s">
        <v>160</v>
      </c>
      <c r="U33" s="626">
        <f>$U$21/SUM($R$21:$V$21)*100</f>
        <v>24.487831433008644</v>
      </c>
      <c r="V33" s="626">
        <f>$F$21/SUM($C$21:$G$21)*100</f>
        <v>14.682988595794697</v>
      </c>
      <c r="W33" s="626">
        <f>(K21+P21)/SUM($H$21:$Q$21)*100</f>
        <v>42.255047506731486</v>
      </c>
    </row>
    <row r="34" spans="13:23" ht="16">
      <c r="M34" s="627"/>
      <c r="N34" s="629"/>
      <c r="O34" s="635"/>
      <c r="P34" s="628"/>
      <c r="Q34" s="629"/>
      <c r="R34" s="629"/>
      <c r="S34" s="634"/>
      <c r="T34" s="615" t="s">
        <v>161</v>
      </c>
      <c r="U34" s="626">
        <f>$V$21/SUM($R$21:$V$21)*100</f>
        <v>59.272809067950639</v>
      </c>
      <c r="V34" s="626">
        <f>$G$21/SUM($C$21:$G$21)*100</f>
        <v>68.927240843830916</v>
      </c>
      <c r="W34" s="626">
        <f>($L$21+$Q$21)/SUM($H$21:$Q$21)*100</f>
        <v>41.778150736453533</v>
      </c>
    </row>
    <row r="35" spans="13:23" ht="16">
      <c r="M35" s="627"/>
      <c r="N35" s="629"/>
      <c r="O35" s="628"/>
      <c r="P35" s="628"/>
      <c r="Q35" s="629"/>
      <c r="R35" s="629"/>
      <c r="S35" s="634"/>
    </row>
    <row r="36" spans="13:23" ht="16">
      <c r="M36" s="627"/>
      <c r="N36" s="629"/>
      <c r="O36" s="628"/>
      <c r="P36" s="628"/>
      <c r="Q36" s="629"/>
      <c r="R36" s="629"/>
      <c r="S36" s="634"/>
    </row>
    <row r="37" spans="13:23" ht="16">
      <c r="M37" s="627"/>
      <c r="N37" s="629"/>
      <c r="O37" s="628"/>
      <c r="P37" s="628"/>
      <c r="Q37" s="629"/>
      <c r="R37" s="636"/>
      <c r="S37" s="634"/>
    </row>
    <row r="38" spans="13:23" ht="17" thickBot="1">
      <c r="M38" s="627"/>
      <c r="N38" s="629"/>
      <c r="O38" s="629"/>
      <c r="P38" s="628"/>
      <c r="Q38" s="629"/>
      <c r="R38" s="636"/>
      <c r="S38" s="634"/>
    </row>
    <row r="39" spans="13:23" ht="18">
      <c r="M39" s="627"/>
      <c r="N39" s="629"/>
      <c r="O39" s="629"/>
      <c r="P39" s="637"/>
      <c r="Q39" s="638" t="s">
        <v>367</v>
      </c>
      <c r="R39" s="638"/>
      <c r="S39" s="639"/>
    </row>
    <row r="40" spans="13:23" ht="16">
      <c r="M40" s="627"/>
      <c r="N40" s="629"/>
      <c r="O40" s="629"/>
      <c r="P40" s="640" t="s">
        <v>251</v>
      </c>
      <c r="Q40" s="641" t="s">
        <v>36</v>
      </c>
      <c r="R40" s="636" t="s">
        <v>37</v>
      </c>
      <c r="S40" s="642" t="s">
        <v>38</v>
      </c>
    </row>
    <row r="41" spans="13:23" ht="16">
      <c r="M41" s="627"/>
      <c r="N41" s="629"/>
      <c r="O41" s="629"/>
      <c r="P41" s="643" t="s">
        <v>252</v>
      </c>
      <c r="Q41" s="644">
        <v>2017</v>
      </c>
      <c r="R41" s="636">
        <v>2017</v>
      </c>
      <c r="S41" s="642">
        <v>2017</v>
      </c>
    </row>
    <row r="42" spans="13:23" ht="16">
      <c r="M42" s="627"/>
      <c r="N42" s="629"/>
      <c r="O42" s="629"/>
      <c r="P42" s="645" t="s">
        <v>68</v>
      </c>
      <c r="Q42" s="644">
        <f>$R$21/SUM($R$21:$V$21)*100</f>
        <v>3.4815721249851328</v>
      </c>
      <c r="R42" s="644">
        <f>($H$21+$M$21)/SUM($H$21:$Q$21)*100</f>
        <v>4.2258517326224876</v>
      </c>
      <c r="S42" s="646">
        <f>$C$21/SUM($C$21:$G$21)*100</f>
        <v>3.0708412288477476</v>
      </c>
    </row>
    <row r="43" spans="13:23" ht="16">
      <c r="M43" s="627"/>
      <c r="N43" s="629"/>
      <c r="O43" s="629"/>
      <c r="P43" s="645" t="s">
        <v>69</v>
      </c>
      <c r="Q43" s="644">
        <f>$S$21/SUM($R$21:$V$21)*100</f>
        <v>12.680384991747554</v>
      </c>
      <c r="R43" s="644">
        <f>($I$21+$N$21)/SUM($H$21:$Q$21)*100</f>
        <v>11.727183979595992</v>
      </c>
      <c r="S43" s="646">
        <f>$D$21/SUM($C$21:$G$21)*100</f>
        <v>13.206409219608711</v>
      </c>
    </row>
    <row r="44" spans="13:23" ht="16">
      <c r="M44" s="627"/>
      <c r="N44" s="629"/>
      <c r="O44" s="629"/>
      <c r="P44" s="645" t="s">
        <v>159</v>
      </c>
      <c r="Q44" s="644">
        <f>$T$21/SUM($R$21:$V$21)*100</f>
        <v>7.7402382308033341E-2</v>
      </c>
      <c r="R44" s="644">
        <f>($J$21+$O$21)/SUM($H$21:$Q$21)*100</f>
        <v>1.3766044596498977E-2</v>
      </c>
      <c r="S44" s="646">
        <f>$E$21/SUM($C$21:$G$21)*100</f>
        <v>0.11252011191792322</v>
      </c>
    </row>
    <row r="45" spans="13:23" ht="16">
      <c r="M45" s="627"/>
      <c r="N45" s="629"/>
      <c r="O45" s="629"/>
      <c r="P45" s="645" t="s">
        <v>160</v>
      </c>
      <c r="Q45" s="644">
        <f>$U$21/SUM($R$21:$V$21)*100</f>
        <v>24.487831433008644</v>
      </c>
      <c r="R45" s="644">
        <f>($K$21+$P$21)/SUM($H$21:$Q$21)*100</f>
        <v>42.255047506731486</v>
      </c>
      <c r="S45" s="646">
        <f>$F$21/SUM($C$21:$G$21)*100</f>
        <v>14.682988595794697</v>
      </c>
    </row>
    <row r="46" spans="13:23" ht="17" thickBot="1">
      <c r="M46" s="627"/>
      <c r="N46" s="629"/>
      <c r="O46" s="629"/>
      <c r="P46" s="647" t="s">
        <v>161</v>
      </c>
      <c r="Q46" s="648">
        <f>$V$21/SUM($R$21:$V$21)*100</f>
        <v>59.272809067950639</v>
      </c>
      <c r="R46" s="648">
        <f>($L$21+$Q$21)/SUM($H$21:$Q$21)*100</f>
        <v>41.778150736453533</v>
      </c>
      <c r="S46" s="649">
        <f>$G$21/SUM($C$21:$G$21)*100</f>
        <v>68.927240843830916</v>
      </c>
    </row>
    <row r="47" spans="13:23" ht="16">
      <c r="M47" s="627"/>
      <c r="N47" s="629"/>
      <c r="O47" s="629"/>
      <c r="P47" s="628"/>
      <c r="Q47" s="629"/>
      <c r="R47" s="629"/>
      <c r="S47" s="634"/>
    </row>
    <row r="48" spans="13:23" ht="16">
      <c r="M48" s="627"/>
      <c r="N48" s="629"/>
      <c r="O48" s="628"/>
      <c r="P48" s="628"/>
      <c r="Q48" s="629"/>
      <c r="R48" s="629"/>
      <c r="S48" s="634"/>
    </row>
    <row r="49" spans="13:19" ht="16">
      <c r="M49" s="650"/>
      <c r="N49" s="629"/>
      <c r="O49" s="629"/>
      <c r="P49" s="629"/>
      <c r="Q49" s="629"/>
      <c r="R49" s="629"/>
      <c r="S49" s="634"/>
    </row>
    <row r="50" spans="13:19" ht="16">
      <c r="M50" s="650"/>
      <c r="N50" s="629"/>
      <c r="O50" s="629"/>
      <c r="P50" s="629"/>
      <c r="Q50" s="629"/>
      <c r="R50" s="629"/>
      <c r="S50" s="634"/>
    </row>
    <row r="51" spans="13:19" ht="16">
      <c r="M51" s="650"/>
      <c r="N51" s="629"/>
      <c r="O51" s="629"/>
      <c r="P51" s="629"/>
      <c r="Q51" s="629"/>
      <c r="R51" s="629"/>
      <c r="S51" s="634"/>
    </row>
    <row r="52" spans="13:19" ht="16">
      <c r="M52" s="650"/>
      <c r="N52" s="629"/>
      <c r="O52" s="629"/>
      <c r="P52" s="629"/>
      <c r="Q52" s="629"/>
      <c r="R52" s="629"/>
      <c r="S52" s="634"/>
    </row>
    <row r="53" spans="13:19" ht="16">
      <c r="M53" s="650"/>
      <c r="N53" s="629"/>
      <c r="O53" s="629"/>
      <c r="P53" s="629"/>
      <c r="Q53" s="629"/>
      <c r="R53" s="629"/>
      <c r="S53" s="634"/>
    </row>
    <row r="54" spans="13:19" ht="16">
      <c r="M54" s="650"/>
      <c r="N54" s="629"/>
      <c r="O54" s="629"/>
      <c r="P54" s="629"/>
      <c r="Q54" s="629"/>
      <c r="R54" s="629"/>
      <c r="S54" s="634"/>
    </row>
    <row r="55" spans="13:19" ht="16">
      <c r="M55" s="650"/>
      <c r="N55" s="629"/>
      <c r="O55" s="629"/>
      <c r="P55" s="629"/>
      <c r="Q55" s="629"/>
      <c r="R55" s="629"/>
      <c r="S55" s="634"/>
    </row>
    <row r="56" spans="13:19" ht="16">
      <c r="M56" s="650"/>
      <c r="N56" s="629"/>
      <c r="O56" s="629"/>
      <c r="P56" s="629"/>
      <c r="Q56" s="629"/>
      <c r="R56" s="629"/>
      <c r="S56" s="634"/>
    </row>
    <row r="57" spans="13:19" ht="17" thickBot="1">
      <c r="M57" s="651"/>
      <c r="N57" s="652"/>
      <c r="O57" s="652"/>
      <c r="P57" s="652"/>
      <c r="Q57" s="652"/>
      <c r="R57" s="652"/>
      <c r="S57" s="653"/>
    </row>
  </sheetData>
  <mergeCells count="6">
    <mergeCell ref="A10:B10"/>
    <mergeCell ref="A9:B9"/>
    <mergeCell ref="C9:G9"/>
    <mergeCell ref="H9:L9"/>
    <mergeCell ref="M9:Q9"/>
    <mergeCell ref="R9:V9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CDC9-8252-F74B-A78E-EA3F2FB79F1A}">
  <dimension ref="A1:AJ33"/>
  <sheetViews>
    <sheetView topLeftCell="A22" zoomScaleNormal="100" workbookViewId="0">
      <selection activeCell="N39" sqref="N39"/>
    </sheetView>
  </sheetViews>
  <sheetFormatPr baseColWidth="10" defaultColWidth="10.33203125" defaultRowHeight="16"/>
  <cols>
    <col min="1" max="1" width="3" style="657" customWidth="1"/>
    <col min="2" max="2" width="22" style="657" bestFit="1" customWidth="1"/>
    <col min="3" max="8" width="8.33203125" style="657" customWidth="1"/>
    <col min="9" max="9" width="27" style="657" bestFit="1" customWidth="1"/>
    <col min="10" max="11" width="8.33203125" style="657" customWidth="1"/>
    <col min="12" max="12" width="5.33203125" style="657" customWidth="1"/>
    <col min="13" max="36" width="10.33203125" style="657"/>
    <col min="37" max="16384" width="10.33203125" style="660"/>
  </cols>
  <sheetData>
    <row r="1" spans="1:15" s="657" customFormat="1" ht="30.75" customHeight="1">
      <c r="A1" s="654"/>
      <c r="B1" s="654"/>
      <c r="C1" s="654"/>
      <c r="D1" s="654"/>
      <c r="E1" s="655" t="s">
        <v>368</v>
      </c>
      <c r="F1" s="656"/>
      <c r="G1" s="654"/>
      <c r="H1" s="654"/>
      <c r="I1" s="654"/>
      <c r="J1" s="654"/>
      <c r="K1" s="654"/>
      <c r="L1" s="654"/>
      <c r="M1" s="654"/>
      <c r="N1" s="654"/>
      <c r="O1" s="654"/>
    </row>
    <row r="2" spans="1:15" s="657" customFormat="1">
      <c r="A2" s="658"/>
    </row>
    <row r="3" spans="1:15" s="657" customFormat="1">
      <c r="A3" s="658"/>
    </row>
    <row r="4" spans="1:15" s="657" customFormat="1">
      <c r="A4" s="658"/>
    </row>
    <row r="5" spans="1:15" s="657" customFormat="1">
      <c r="A5" s="658"/>
    </row>
    <row r="6" spans="1:15" s="657" customFormat="1">
      <c r="A6" s="658"/>
    </row>
    <row r="7" spans="1:15" s="657" customFormat="1">
      <c r="A7" s="658"/>
    </row>
    <row r="8" spans="1:15" s="657" customFormat="1">
      <c r="A8" s="658"/>
    </row>
    <row r="9" spans="1:15" s="657" customFormat="1">
      <c r="A9" s="658"/>
    </row>
    <row r="10" spans="1:15" s="657" customFormat="1">
      <c r="A10" s="658"/>
    </row>
    <row r="11" spans="1:15" s="657" customFormat="1">
      <c r="A11" s="658"/>
    </row>
    <row r="12" spans="1:15" s="657" customFormat="1">
      <c r="A12" s="658"/>
    </row>
    <row r="13" spans="1:15" s="657" customFormat="1">
      <c r="A13" s="658"/>
    </row>
    <row r="14" spans="1:15" s="657" customFormat="1">
      <c r="A14" s="658"/>
    </row>
    <row r="15" spans="1:15" s="657" customFormat="1">
      <c r="A15" s="658"/>
    </row>
    <row r="16" spans="1:15" s="657" customFormat="1">
      <c r="A16" s="658"/>
    </row>
    <row r="17" spans="1:15" s="657" customFormat="1">
      <c r="A17" s="658"/>
    </row>
    <row r="18" spans="1:15" s="657" customFormat="1">
      <c r="A18" s="658"/>
    </row>
    <row r="19" spans="1:15" s="657" customFormat="1">
      <c r="A19" s="658"/>
    </row>
    <row r="20" spans="1:15" s="657" customFormat="1">
      <c r="A20" s="658"/>
    </row>
    <row r="21" spans="1:15" s="657" customFormat="1">
      <c r="A21" s="658"/>
    </row>
    <row r="22" spans="1:15" s="657" customFormat="1">
      <c r="A22" s="658"/>
    </row>
    <row r="23" spans="1:15">
      <c r="B23" s="659"/>
    </row>
    <row r="24" spans="1:15" ht="23.25" customHeight="1">
      <c r="A24" s="654"/>
      <c r="B24" s="654"/>
      <c r="C24" s="654"/>
      <c r="D24" s="654"/>
      <c r="E24" s="655"/>
      <c r="F24" s="656"/>
      <c r="G24" s="654"/>
      <c r="H24" s="654"/>
      <c r="I24" s="654"/>
      <c r="J24" s="654"/>
      <c r="K24" s="654"/>
      <c r="L24" s="654"/>
      <c r="M24" s="654"/>
      <c r="N24" s="654"/>
      <c r="O24" s="654"/>
    </row>
    <row r="25" spans="1:15" ht="21" thickBot="1">
      <c r="I25" s="883" t="s">
        <v>390</v>
      </c>
      <c r="J25" s="883"/>
      <c r="K25" s="883"/>
      <c r="L25" s="883"/>
      <c r="M25" s="883"/>
    </row>
    <row r="26" spans="1:15" s="657" customFormat="1" ht="17" thickTop="1">
      <c r="I26" s="880"/>
      <c r="J26" s="880"/>
      <c r="K26" s="880"/>
      <c r="L26" s="880"/>
      <c r="M26" s="880"/>
    </row>
    <row r="27" spans="1:15">
      <c r="B27" s="658"/>
      <c r="C27" s="657" t="s">
        <v>369</v>
      </c>
      <c r="I27" s="881"/>
      <c r="J27" s="880" t="s">
        <v>369</v>
      </c>
      <c r="K27" s="880"/>
      <c r="L27" s="880"/>
      <c r="M27" s="880"/>
    </row>
    <row r="28" spans="1:15">
      <c r="B28" s="657" t="s">
        <v>377</v>
      </c>
      <c r="C28" s="657" t="s">
        <v>36</v>
      </c>
      <c r="D28" s="657" t="s">
        <v>37</v>
      </c>
      <c r="E28" s="657" t="s">
        <v>38</v>
      </c>
      <c r="I28" s="880" t="s">
        <v>377</v>
      </c>
      <c r="J28" s="880" t="s">
        <v>36</v>
      </c>
      <c r="K28" s="880" t="s">
        <v>37</v>
      </c>
      <c r="L28" s="880" t="s">
        <v>38</v>
      </c>
      <c r="M28" s="880"/>
    </row>
    <row r="29" spans="1:15">
      <c r="B29" s="657" t="s">
        <v>224</v>
      </c>
      <c r="C29" s="661">
        <v>65.050464373194799</v>
      </c>
      <c r="D29" s="661">
        <v>40.277011690465514</v>
      </c>
      <c r="E29" s="661">
        <v>78.721700715536898</v>
      </c>
      <c r="F29" s="661"/>
      <c r="G29" s="661"/>
      <c r="H29" s="661"/>
      <c r="I29" s="880" t="s">
        <v>224</v>
      </c>
      <c r="J29" s="882">
        <v>65.050464373194799</v>
      </c>
      <c r="K29" s="882">
        <v>40.277011690465514</v>
      </c>
      <c r="L29" s="882">
        <v>78.721700715536898</v>
      </c>
      <c r="M29" s="880"/>
    </row>
    <row r="30" spans="1:15">
      <c r="B30" s="657" t="s">
        <v>388</v>
      </c>
      <c r="C30" s="661">
        <v>28.613037422096866</v>
      </c>
      <c r="D30" s="661">
        <v>42.485002938866991</v>
      </c>
      <c r="E30" s="661">
        <v>20.957789623521027</v>
      </c>
      <c r="F30" s="661"/>
      <c r="G30" s="661"/>
      <c r="H30" s="661"/>
      <c r="I30" s="880" t="s">
        <v>389</v>
      </c>
      <c r="J30" s="882">
        <f>C30-(C32-100)</f>
        <v>24.058013033146338</v>
      </c>
      <c r="K30" s="882">
        <f t="shared" ref="K30:L30" si="0">D30-(D32-100)</f>
        <v>41.453716806204433</v>
      </c>
      <c r="L30" s="882">
        <f t="shared" si="0"/>
        <v>14.458189356221713</v>
      </c>
      <c r="M30" s="880"/>
    </row>
    <row r="31" spans="1:15">
      <c r="B31" s="657" t="s">
        <v>227</v>
      </c>
      <c r="C31" s="661">
        <v>10.89152259365887</v>
      </c>
      <c r="D31" s="661">
        <v>18.269271503330053</v>
      </c>
      <c r="E31" s="661">
        <v>6.8201099282414006</v>
      </c>
      <c r="F31" s="661"/>
      <c r="G31" s="661"/>
      <c r="H31" s="661"/>
      <c r="I31" s="880" t="s">
        <v>227</v>
      </c>
      <c r="J31" s="882">
        <v>10.89152259365887</v>
      </c>
      <c r="K31" s="882">
        <v>18.269271503330053</v>
      </c>
      <c r="L31" s="882">
        <v>6.8201099282414006</v>
      </c>
      <c r="M31" s="880"/>
    </row>
    <row r="32" spans="1:15">
      <c r="C32" s="661">
        <f>SUM(C29:C31)</f>
        <v>104.55502438895053</v>
      </c>
      <c r="D32" s="661">
        <f t="shared" ref="D32:E32" si="1">SUM(D29:D31)</f>
        <v>101.03128613266256</v>
      </c>
      <c r="E32" s="661">
        <f t="shared" si="1"/>
        <v>106.49960026729931</v>
      </c>
      <c r="I32" s="880"/>
      <c r="J32" s="882">
        <f>SUM(J29:J31)</f>
        <v>100</v>
      </c>
      <c r="K32" s="882">
        <f t="shared" ref="K32" si="2">SUM(K29:K31)</f>
        <v>100</v>
      </c>
      <c r="L32" s="882">
        <f t="shared" ref="L32" si="3">SUM(L29:L31)</f>
        <v>100</v>
      </c>
      <c r="M32" s="880"/>
    </row>
    <row r="33" spans="9:13">
      <c r="I33" s="880"/>
      <c r="J33" s="880"/>
      <c r="K33" s="880"/>
      <c r="L33" s="880"/>
      <c r="M33" s="88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4A41-239A-2C4B-A46A-10CB6EC1AA9D}">
  <dimension ref="A1:S143"/>
  <sheetViews>
    <sheetView topLeftCell="A121" workbookViewId="0">
      <selection activeCell="D143" sqref="D143:F143"/>
    </sheetView>
  </sheetViews>
  <sheetFormatPr baseColWidth="10" defaultColWidth="15.6640625" defaultRowHeight="13"/>
  <cols>
    <col min="1" max="1" width="15.83203125" style="613" customWidth="1"/>
    <col min="2" max="2" width="15.6640625" style="613"/>
    <col min="3" max="3" width="46" style="613" customWidth="1"/>
    <col min="4" max="16384" width="15.6640625" style="613"/>
  </cols>
  <sheetData>
    <row r="1" spans="1:19" s="188" customFormat="1" ht="14" thickBot="1"/>
    <row r="2" spans="1:19" ht="14" thickBot="1">
      <c r="A2" s="189" t="s">
        <v>244</v>
      </c>
    </row>
    <row r="3" spans="1:19" ht="14" thickBot="1">
      <c r="A3" s="189" t="s">
        <v>372</v>
      </c>
    </row>
    <row r="4" spans="1:19" ht="14" thickBot="1">
      <c r="A4" s="189" t="s">
        <v>355</v>
      </c>
    </row>
    <row r="6" spans="1:19" ht="14" thickBot="1">
      <c r="A6" s="189" t="s">
        <v>152</v>
      </c>
    </row>
    <row r="7" spans="1:19" ht="14" thickBot="1">
      <c r="A7" s="191" t="s">
        <v>153</v>
      </c>
      <c r="B7" s="201" t="s">
        <v>356</v>
      </c>
    </row>
    <row r="9" spans="1:19">
      <c r="A9" s="834" t="s">
        <v>235</v>
      </c>
      <c r="B9" s="818"/>
      <c r="C9" s="818"/>
      <c r="D9" s="861" t="s">
        <v>155</v>
      </c>
      <c r="E9" s="826"/>
      <c r="F9" s="826"/>
      <c r="G9" s="826"/>
      <c r="H9" s="835" t="s">
        <v>156</v>
      </c>
      <c r="I9" s="818"/>
      <c r="J9" s="818"/>
      <c r="K9" s="818"/>
      <c r="L9" s="861" t="s">
        <v>157</v>
      </c>
      <c r="M9" s="826"/>
      <c r="N9" s="826"/>
      <c r="O9" s="826"/>
      <c r="P9" s="835" t="s">
        <v>125</v>
      </c>
      <c r="Q9" s="818"/>
      <c r="R9" s="818"/>
      <c r="S9" s="818"/>
    </row>
    <row r="10" spans="1:19">
      <c r="A10" s="834" t="s">
        <v>373</v>
      </c>
      <c r="B10" s="818"/>
      <c r="C10" s="818"/>
      <c r="D10" s="862" t="s">
        <v>68</v>
      </c>
      <c r="E10" s="862" t="s">
        <v>69</v>
      </c>
      <c r="F10" s="862" t="s">
        <v>160</v>
      </c>
      <c r="G10" s="862" t="s">
        <v>161</v>
      </c>
      <c r="H10" s="615" t="s">
        <v>68</v>
      </c>
      <c r="I10" s="615" t="s">
        <v>69</v>
      </c>
      <c r="J10" s="615" t="s">
        <v>160</v>
      </c>
      <c r="K10" s="615" t="s">
        <v>161</v>
      </c>
      <c r="L10" s="862" t="s">
        <v>68</v>
      </c>
      <c r="M10" s="862" t="s">
        <v>69</v>
      </c>
      <c r="N10" s="862" t="s">
        <v>160</v>
      </c>
      <c r="O10" s="862" t="s">
        <v>161</v>
      </c>
      <c r="P10" s="615" t="s">
        <v>68</v>
      </c>
      <c r="Q10" s="615" t="s">
        <v>69</v>
      </c>
      <c r="R10" s="615" t="s">
        <v>160</v>
      </c>
      <c r="S10" s="615" t="s">
        <v>161</v>
      </c>
    </row>
    <row r="11" spans="1:19" ht="14" thickBot="1">
      <c r="B11" s="616" t="s">
        <v>162</v>
      </c>
      <c r="C11" s="616" t="s">
        <v>358</v>
      </c>
    </row>
    <row r="12" spans="1:19" ht="14" thickBot="1">
      <c r="B12" s="863" t="s">
        <v>163</v>
      </c>
      <c r="C12" s="617" t="s">
        <v>275</v>
      </c>
      <c r="D12" s="864">
        <v>125058.0757605</v>
      </c>
      <c r="E12" s="864">
        <v>4591066.9458087003</v>
      </c>
      <c r="F12" s="864">
        <v>1035592.1523114</v>
      </c>
      <c r="G12" s="864">
        <v>6214.9159258999998</v>
      </c>
      <c r="H12" s="864">
        <v>0</v>
      </c>
      <c r="I12" s="864">
        <v>0</v>
      </c>
      <c r="J12" s="864">
        <v>0</v>
      </c>
      <c r="K12" s="864">
        <v>0</v>
      </c>
      <c r="L12" s="864">
        <v>0</v>
      </c>
      <c r="M12" s="864">
        <v>96636.000390600006</v>
      </c>
      <c r="N12" s="864">
        <v>25265.7411861</v>
      </c>
      <c r="O12" s="864">
        <v>0</v>
      </c>
      <c r="P12" s="864">
        <v>125058.0757605</v>
      </c>
      <c r="Q12" s="864">
        <v>4687702.9461992998</v>
      </c>
      <c r="R12" s="864">
        <v>1060857.8934974</v>
      </c>
      <c r="S12" s="864">
        <v>6214.9159258999998</v>
      </c>
    </row>
    <row r="13" spans="1:19" ht="14" thickBot="1">
      <c r="B13" s="818"/>
      <c r="C13" s="617" t="s">
        <v>360</v>
      </c>
      <c r="D13" s="864">
        <v>39305.3342424</v>
      </c>
      <c r="E13" s="864">
        <v>40442.485329199997</v>
      </c>
      <c r="F13" s="864">
        <v>18813.954754499999</v>
      </c>
      <c r="G13" s="864">
        <v>0</v>
      </c>
      <c r="H13" s="864">
        <v>0</v>
      </c>
      <c r="I13" s="864">
        <v>0</v>
      </c>
      <c r="J13" s="864">
        <v>0</v>
      </c>
      <c r="K13" s="864">
        <v>0</v>
      </c>
      <c r="L13" s="864">
        <v>0</v>
      </c>
      <c r="M13" s="864">
        <v>155016.77639370001</v>
      </c>
      <c r="N13" s="864">
        <v>43597.532307699999</v>
      </c>
      <c r="O13" s="864">
        <v>0</v>
      </c>
      <c r="P13" s="864">
        <v>39305.3342424</v>
      </c>
      <c r="Q13" s="864">
        <v>195459.2617229</v>
      </c>
      <c r="R13" s="864">
        <v>62411.487062200002</v>
      </c>
      <c r="S13" s="864">
        <v>0</v>
      </c>
    </row>
    <row r="14" spans="1:19" ht="14" thickBot="1">
      <c r="B14" s="818"/>
      <c r="C14" s="617" t="s">
        <v>361</v>
      </c>
      <c r="D14" s="864">
        <v>0</v>
      </c>
      <c r="E14" s="864">
        <v>1762.4766064999999</v>
      </c>
      <c r="F14" s="864">
        <v>7672.2930239999996</v>
      </c>
      <c r="G14" s="864">
        <v>0</v>
      </c>
      <c r="H14" s="864">
        <v>0</v>
      </c>
      <c r="I14" s="864">
        <v>0</v>
      </c>
      <c r="J14" s="864">
        <v>0</v>
      </c>
      <c r="K14" s="864">
        <v>0</v>
      </c>
      <c r="L14" s="864">
        <v>0</v>
      </c>
      <c r="M14" s="864">
        <v>0</v>
      </c>
      <c r="N14" s="864">
        <v>957.14793020000002</v>
      </c>
      <c r="O14" s="864">
        <v>0</v>
      </c>
      <c r="P14" s="864">
        <v>0</v>
      </c>
      <c r="Q14" s="864">
        <v>1762.4766064999999</v>
      </c>
      <c r="R14" s="864">
        <v>8629.4409541999994</v>
      </c>
      <c r="S14" s="864">
        <v>0</v>
      </c>
    </row>
    <row r="15" spans="1:19" ht="14" thickBot="1">
      <c r="B15" s="818"/>
      <c r="C15" s="617" t="s">
        <v>308</v>
      </c>
      <c r="D15" s="864">
        <v>0</v>
      </c>
      <c r="E15" s="864">
        <v>0</v>
      </c>
      <c r="F15" s="864">
        <v>0</v>
      </c>
      <c r="G15" s="864">
        <v>0</v>
      </c>
      <c r="H15" s="864">
        <v>0</v>
      </c>
      <c r="I15" s="864">
        <v>0</v>
      </c>
      <c r="J15" s="864">
        <v>0</v>
      </c>
      <c r="K15" s="864">
        <v>0</v>
      </c>
      <c r="L15" s="864">
        <v>0</v>
      </c>
      <c r="M15" s="864">
        <v>0</v>
      </c>
      <c r="N15" s="864">
        <v>0</v>
      </c>
      <c r="O15" s="864">
        <v>0</v>
      </c>
      <c r="P15" s="864">
        <v>0</v>
      </c>
      <c r="Q15" s="864">
        <v>0</v>
      </c>
      <c r="R15" s="864">
        <v>0</v>
      </c>
      <c r="S15" s="864">
        <v>0</v>
      </c>
    </row>
    <row r="16" spans="1:19" ht="14" thickBot="1">
      <c r="B16" s="818"/>
      <c r="C16" s="617" t="s">
        <v>291</v>
      </c>
      <c r="D16" s="864">
        <v>15022.659076</v>
      </c>
      <c r="E16" s="864">
        <v>7182.5696853999998</v>
      </c>
      <c r="F16" s="864">
        <v>3332.2549239</v>
      </c>
      <c r="G16" s="864">
        <v>0</v>
      </c>
      <c r="H16" s="864">
        <v>0</v>
      </c>
      <c r="I16" s="864">
        <v>0</v>
      </c>
      <c r="J16" s="864">
        <v>0</v>
      </c>
      <c r="K16" s="864">
        <v>0</v>
      </c>
      <c r="L16" s="864">
        <v>16211.914581999999</v>
      </c>
      <c r="M16" s="864">
        <v>0</v>
      </c>
      <c r="N16" s="864">
        <v>0</v>
      </c>
      <c r="O16" s="864">
        <v>0</v>
      </c>
      <c r="P16" s="864">
        <v>31234.573658000001</v>
      </c>
      <c r="Q16" s="864">
        <v>7182.5696853999998</v>
      </c>
      <c r="R16" s="864">
        <v>3332.2549239</v>
      </c>
      <c r="S16" s="864">
        <v>0</v>
      </c>
    </row>
    <row r="17" spans="2:19" ht="14" thickBot="1">
      <c r="B17" s="818"/>
      <c r="C17" s="617" t="s">
        <v>294</v>
      </c>
      <c r="D17" s="864">
        <v>7678.8674675000002</v>
      </c>
      <c r="E17" s="864">
        <v>4015.6067632999998</v>
      </c>
      <c r="F17" s="864">
        <v>3078.9599334</v>
      </c>
      <c r="G17" s="864">
        <v>0</v>
      </c>
      <c r="H17" s="864">
        <v>0</v>
      </c>
      <c r="I17" s="864">
        <v>0</v>
      </c>
      <c r="J17" s="864">
        <v>0</v>
      </c>
      <c r="K17" s="864">
        <v>0</v>
      </c>
      <c r="L17" s="864">
        <v>0</v>
      </c>
      <c r="M17" s="864">
        <v>740.57489399999997</v>
      </c>
      <c r="N17" s="864">
        <v>0</v>
      </c>
      <c r="O17" s="864">
        <v>0</v>
      </c>
      <c r="P17" s="864">
        <v>7678.8674675000002</v>
      </c>
      <c r="Q17" s="864">
        <v>4756.1816572999996</v>
      </c>
      <c r="R17" s="864">
        <v>3078.9599334</v>
      </c>
      <c r="S17" s="864">
        <v>0</v>
      </c>
    </row>
    <row r="18" spans="2:19" ht="14" thickBot="1">
      <c r="B18" s="818"/>
      <c r="C18" s="617" t="s">
        <v>300</v>
      </c>
      <c r="D18" s="864">
        <v>83961.539043900004</v>
      </c>
      <c r="E18" s="864">
        <v>105477.19615259999</v>
      </c>
      <c r="F18" s="864">
        <v>0</v>
      </c>
      <c r="G18" s="864">
        <v>0</v>
      </c>
      <c r="H18" s="864">
        <v>0</v>
      </c>
      <c r="I18" s="864">
        <v>0</v>
      </c>
      <c r="J18" s="864">
        <v>0</v>
      </c>
      <c r="K18" s="864">
        <v>0</v>
      </c>
      <c r="L18" s="864">
        <v>0</v>
      </c>
      <c r="M18" s="864">
        <v>0</v>
      </c>
      <c r="N18" s="864">
        <v>0</v>
      </c>
      <c r="O18" s="864">
        <v>0</v>
      </c>
      <c r="P18" s="864">
        <v>83961.539043900004</v>
      </c>
      <c r="Q18" s="864">
        <v>105477.19615259999</v>
      </c>
      <c r="R18" s="864">
        <v>0</v>
      </c>
      <c r="S18" s="864">
        <v>0</v>
      </c>
    </row>
    <row r="19" spans="2:19" ht="14" thickBot="1">
      <c r="B19" s="818"/>
      <c r="C19" s="617" t="s">
        <v>302</v>
      </c>
      <c r="D19" s="864">
        <v>9495.3505220999996</v>
      </c>
      <c r="E19" s="864">
        <v>5502.8398305999999</v>
      </c>
      <c r="F19" s="864">
        <v>7045.4467410999996</v>
      </c>
      <c r="G19" s="864">
        <v>0</v>
      </c>
      <c r="H19" s="864">
        <v>0</v>
      </c>
      <c r="I19" s="864">
        <v>0</v>
      </c>
      <c r="J19" s="864">
        <v>0</v>
      </c>
      <c r="K19" s="864">
        <v>0</v>
      </c>
      <c r="L19" s="864">
        <v>573.12200689999997</v>
      </c>
      <c r="M19" s="864">
        <v>0</v>
      </c>
      <c r="N19" s="864">
        <v>0</v>
      </c>
      <c r="O19" s="864">
        <v>0</v>
      </c>
      <c r="P19" s="864">
        <v>10068.472529000001</v>
      </c>
      <c r="Q19" s="864">
        <v>5502.8398305999999</v>
      </c>
      <c r="R19" s="864">
        <v>7045.4467410999996</v>
      </c>
      <c r="S19" s="864">
        <v>0</v>
      </c>
    </row>
    <row r="20" spans="2:19" ht="14" thickBot="1">
      <c r="B20" s="818"/>
      <c r="C20" s="617" t="s">
        <v>362</v>
      </c>
      <c r="D20" s="864">
        <v>5907.8649257999996</v>
      </c>
      <c r="E20" s="864">
        <v>6607.9091490000001</v>
      </c>
      <c r="F20" s="864">
        <v>0</v>
      </c>
      <c r="G20" s="864">
        <v>0</v>
      </c>
      <c r="H20" s="864">
        <v>0</v>
      </c>
      <c r="I20" s="864">
        <v>0</v>
      </c>
      <c r="J20" s="864">
        <v>0</v>
      </c>
      <c r="K20" s="864">
        <v>0</v>
      </c>
      <c r="L20" s="864">
        <v>0</v>
      </c>
      <c r="M20" s="864">
        <v>0</v>
      </c>
      <c r="N20" s="864">
        <v>0</v>
      </c>
      <c r="O20" s="864">
        <v>0</v>
      </c>
      <c r="P20" s="864">
        <v>5907.8649257999996</v>
      </c>
      <c r="Q20" s="864">
        <v>6607.9091490000001</v>
      </c>
      <c r="R20" s="864">
        <v>0</v>
      </c>
      <c r="S20" s="864">
        <v>0</v>
      </c>
    </row>
    <row r="21" spans="2:19" ht="14" thickBot="1">
      <c r="B21" s="818"/>
      <c r="C21" s="617" t="s">
        <v>363</v>
      </c>
      <c r="D21" s="864">
        <v>0</v>
      </c>
      <c r="E21" s="864">
        <v>0</v>
      </c>
      <c r="F21" s="864">
        <v>25901.9069217</v>
      </c>
      <c r="G21" s="864">
        <v>0</v>
      </c>
      <c r="H21" s="864">
        <v>0</v>
      </c>
      <c r="I21" s="864">
        <v>0</v>
      </c>
      <c r="J21" s="864">
        <v>0</v>
      </c>
      <c r="K21" s="864">
        <v>0</v>
      </c>
      <c r="L21" s="864">
        <v>0</v>
      </c>
      <c r="M21" s="864">
        <v>0</v>
      </c>
      <c r="N21" s="864">
        <v>1129.9493528999999</v>
      </c>
      <c r="O21" s="864">
        <v>0</v>
      </c>
      <c r="P21" s="864">
        <v>0</v>
      </c>
      <c r="Q21" s="864">
        <v>0</v>
      </c>
      <c r="R21" s="864">
        <v>27031.856274599999</v>
      </c>
      <c r="S21" s="864">
        <v>0</v>
      </c>
    </row>
    <row r="22" spans="2:19" ht="14" thickBot="1">
      <c r="B22" s="818"/>
      <c r="C22" s="617" t="s">
        <v>83</v>
      </c>
      <c r="D22" s="864">
        <v>2533.3648168999998</v>
      </c>
      <c r="E22" s="864">
        <v>774.05950319999999</v>
      </c>
      <c r="F22" s="864">
        <v>0</v>
      </c>
      <c r="G22" s="864">
        <v>0</v>
      </c>
      <c r="H22" s="864">
        <v>0</v>
      </c>
      <c r="I22" s="864">
        <v>0</v>
      </c>
      <c r="J22" s="864">
        <v>0</v>
      </c>
      <c r="K22" s="864">
        <v>0</v>
      </c>
      <c r="L22" s="864">
        <v>0</v>
      </c>
      <c r="M22" s="864">
        <v>0</v>
      </c>
      <c r="N22" s="864">
        <v>0</v>
      </c>
      <c r="O22" s="864">
        <v>0</v>
      </c>
      <c r="P22" s="864">
        <v>2533.3648168999998</v>
      </c>
      <c r="Q22" s="864">
        <v>774.05950319999999</v>
      </c>
      <c r="R22" s="864">
        <v>0</v>
      </c>
      <c r="S22" s="864">
        <v>0</v>
      </c>
    </row>
    <row r="23" spans="2:19" ht="14" thickBot="1">
      <c r="B23" s="818"/>
      <c r="C23" s="617" t="s">
        <v>161</v>
      </c>
      <c r="D23" s="864">
        <v>0</v>
      </c>
      <c r="E23" s="864">
        <v>10818.305489599999</v>
      </c>
      <c r="F23" s="864">
        <v>0</v>
      </c>
      <c r="G23" s="864">
        <v>0</v>
      </c>
      <c r="H23" s="864">
        <v>0</v>
      </c>
      <c r="I23" s="864">
        <v>0</v>
      </c>
      <c r="J23" s="864">
        <v>0</v>
      </c>
      <c r="K23" s="864">
        <v>0</v>
      </c>
      <c r="L23" s="864">
        <v>0</v>
      </c>
      <c r="M23" s="864">
        <v>0</v>
      </c>
      <c r="N23" s="864">
        <v>0</v>
      </c>
      <c r="O23" s="864">
        <v>0</v>
      </c>
      <c r="P23" s="864">
        <v>0</v>
      </c>
      <c r="Q23" s="864">
        <v>10818.305489599999</v>
      </c>
      <c r="R23" s="864">
        <v>0</v>
      </c>
      <c r="S23" s="864">
        <v>0</v>
      </c>
    </row>
    <row r="24" spans="2:19" ht="14" thickBot="1">
      <c r="B24" s="863" t="s">
        <v>164</v>
      </c>
      <c r="C24" s="617" t="s">
        <v>275</v>
      </c>
      <c r="D24" s="864">
        <v>79595.290381700004</v>
      </c>
      <c r="E24" s="864">
        <v>2153896.5754625001</v>
      </c>
      <c r="F24" s="864">
        <v>219084.7101385</v>
      </c>
      <c r="G24" s="864">
        <v>11999.5876481</v>
      </c>
      <c r="H24" s="864">
        <v>0</v>
      </c>
      <c r="I24" s="864">
        <v>2543.1957152999998</v>
      </c>
      <c r="J24" s="864">
        <v>0</v>
      </c>
      <c r="K24" s="864">
        <v>0</v>
      </c>
      <c r="L24" s="864">
        <v>0</v>
      </c>
      <c r="M24" s="864">
        <v>57222.149105700002</v>
      </c>
      <c r="N24" s="864">
        <v>0</v>
      </c>
      <c r="O24" s="864">
        <v>0</v>
      </c>
      <c r="P24" s="864">
        <v>79595.290381700004</v>
      </c>
      <c r="Q24" s="864">
        <v>2213661.9202835001</v>
      </c>
      <c r="R24" s="864">
        <v>219084.7101385</v>
      </c>
      <c r="S24" s="864">
        <v>11999.5876481</v>
      </c>
    </row>
    <row r="25" spans="2:19" ht="14" thickBot="1">
      <c r="B25" s="818"/>
      <c r="C25" s="617" t="s">
        <v>360</v>
      </c>
      <c r="D25" s="864">
        <v>10406.548938100001</v>
      </c>
      <c r="E25" s="864">
        <v>69142.902602200003</v>
      </c>
      <c r="F25" s="864">
        <v>0</v>
      </c>
      <c r="G25" s="864">
        <v>3728.1883287999999</v>
      </c>
      <c r="H25" s="864">
        <v>0</v>
      </c>
      <c r="I25" s="864">
        <v>13825.7547619</v>
      </c>
      <c r="J25" s="864">
        <v>694.6880602</v>
      </c>
      <c r="K25" s="864">
        <v>0</v>
      </c>
      <c r="L25" s="864">
        <v>0</v>
      </c>
      <c r="M25" s="864">
        <v>10138.9645576</v>
      </c>
      <c r="N25" s="864">
        <v>0</v>
      </c>
      <c r="O25" s="864">
        <v>0</v>
      </c>
      <c r="P25" s="864">
        <v>10406.548938100001</v>
      </c>
      <c r="Q25" s="864">
        <v>93107.621921600003</v>
      </c>
      <c r="R25" s="864">
        <v>694.6880602</v>
      </c>
      <c r="S25" s="864">
        <v>3728.1883287999999</v>
      </c>
    </row>
    <row r="26" spans="2:19" ht="14" thickBot="1">
      <c r="B26" s="818"/>
      <c r="C26" s="617" t="s">
        <v>361</v>
      </c>
      <c r="D26" s="864">
        <v>5922.3912633</v>
      </c>
      <c r="E26" s="864">
        <v>15114.4969019</v>
      </c>
      <c r="F26" s="864">
        <v>0</v>
      </c>
      <c r="G26" s="864">
        <v>0</v>
      </c>
      <c r="H26" s="864">
        <v>0</v>
      </c>
      <c r="I26" s="864">
        <v>1312.6686663999999</v>
      </c>
      <c r="J26" s="864">
        <v>1356.6885752999999</v>
      </c>
      <c r="K26" s="864">
        <v>0</v>
      </c>
      <c r="L26" s="864">
        <v>0</v>
      </c>
      <c r="M26" s="864">
        <v>6565.9912426999999</v>
      </c>
      <c r="N26" s="864">
        <v>0</v>
      </c>
      <c r="O26" s="864">
        <v>0</v>
      </c>
      <c r="P26" s="864">
        <v>5922.3912633</v>
      </c>
      <c r="Q26" s="864">
        <v>22993.156811000001</v>
      </c>
      <c r="R26" s="864">
        <v>1356.6885752999999</v>
      </c>
      <c r="S26" s="864">
        <v>0</v>
      </c>
    </row>
    <row r="27" spans="2:19" ht="14" thickBot="1">
      <c r="B27" s="818"/>
      <c r="C27" s="617" t="s">
        <v>308</v>
      </c>
      <c r="D27" s="864">
        <v>0</v>
      </c>
      <c r="E27" s="864">
        <v>4990.2898549000001</v>
      </c>
      <c r="F27" s="864">
        <v>0</v>
      </c>
      <c r="G27" s="864">
        <v>0</v>
      </c>
      <c r="H27" s="864">
        <v>4445.6068224000001</v>
      </c>
      <c r="I27" s="864">
        <v>20506.3416669</v>
      </c>
      <c r="J27" s="864">
        <v>9723.7965031999993</v>
      </c>
      <c r="K27" s="864">
        <v>0</v>
      </c>
      <c r="L27" s="864">
        <v>0</v>
      </c>
      <c r="M27" s="864">
        <v>1919.2792595000001</v>
      </c>
      <c r="N27" s="864">
        <v>0</v>
      </c>
      <c r="O27" s="864">
        <v>0</v>
      </c>
      <c r="P27" s="864">
        <v>4445.6068224000001</v>
      </c>
      <c r="Q27" s="864">
        <v>27415.910781300001</v>
      </c>
      <c r="R27" s="864">
        <v>9723.7965031999993</v>
      </c>
      <c r="S27" s="864">
        <v>0</v>
      </c>
    </row>
    <row r="28" spans="2:19" ht="14" thickBot="1">
      <c r="B28" s="818"/>
      <c r="C28" s="617" t="s">
        <v>291</v>
      </c>
      <c r="D28" s="864">
        <v>44103.638887300003</v>
      </c>
      <c r="E28" s="864">
        <v>151822.73808179999</v>
      </c>
      <c r="F28" s="864">
        <v>52918.104812600002</v>
      </c>
      <c r="G28" s="864">
        <v>0</v>
      </c>
      <c r="H28" s="864">
        <v>323174.943417</v>
      </c>
      <c r="I28" s="864">
        <v>1540479.959089</v>
      </c>
      <c r="J28" s="864">
        <v>859393.41873989999</v>
      </c>
      <c r="K28" s="864">
        <v>10715.8722132</v>
      </c>
      <c r="L28" s="864">
        <v>16075.169296100001</v>
      </c>
      <c r="M28" s="864">
        <v>2052.1232030000001</v>
      </c>
      <c r="N28" s="864">
        <v>0</v>
      </c>
      <c r="O28" s="864">
        <v>0</v>
      </c>
      <c r="P28" s="864">
        <v>383353.75160040002</v>
      </c>
      <c r="Q28" s="864">
        <v>1694354.8203737</v>
      </c>
      <c r="R28" s="864">
        <v>912311.52355249994</v>
      </c>
      <c r="S28" s="864">
        <v>10715.8722132</v>
      </c>
    </row>
    <row r="29" spans="2:19" ht="14" thickBot="1">
      <c r="B29" s="818"/>
      <c r="C29" s="617" t="s">
        <v>294</v>
      </c>
      <c r="D29" s="864">
        <v>25027.6010943</v>
      </c>
      <c r="E29" s="864">
        <v>110824.51034009999</v>
      </c>
      <c r="F29" s="864">
        <v>17284.065146199999</v>
      </c>
      <c r="G29" s="864">
        <v>0</v>
      </c>
      <c r="H29" s="864">
        <v>40762.655819899999</v>
      </c>
      <c r="I29" s="864">
        <v>169585.93331200001</v>
      </c>
      <c r="J29" s="864">
        <v>104563.60729099999</v>
      </c>
      <c r="K29" s="864">
        <v>5557.7858698</v>
      </c>
      <c r="L29" s="864">
        <v>481.8772816</v>
      </c>
      <c r="M29" s="864">
        <v>17773.994262299999</v>
      </c>
      <c r="N29" s="864">
        <v>0</v>
      </c>
      <c r="O29" s="864">
        <v>0</v>
      </c>
      <c r="P29" s="864">
        <v>66272.134195899998</v>
      </c>
      <c r="Q29" s="864">
        <v>298184.43791450001</v>
      </c>
      <c r="R29" s="864">
        <v>121847.6724372</v>
      </c>
      <c r="S29" s="864">
        <v>5557.7858698</v>
      </c>
    </row>
    <row r="30" spans="2:19" ht="14" thickBot="1">
      <c r="B30" s="818"/>
      <c r="C30" s="617" t="s">
        <v>300</v>
      </c>
      <c r="D30" s="864">
        <v>30895.705013399998</v>
      </c>
      <c r="E30" s="864">
        <v>16132.066897999999</v>
      </c>
      <c r="F30" s="864">
        <v>2658.4191798000002</v>
      </c>
      <c r="G30" s="864">
        <v>0</v>
      </c>
      <c r="H30" s="864">
        <v>0</v>
      </c>
      <c r="I30" s="864">
        <v>0</v>
      </c>
      <c r="J30" s="864">
        <v>0</v>
      </c>
      <c r="K30" s="864">
        <v>0</v>
      </c>
      <c r="L30" s="864">
        <v>0</v>
      </c>
      <c r="M30" s="864">
        <v>0</v>
      </c>
      <c r="N30" s="864">
        <v>0</v>
      </c>
      <c r="O30" s="864">
        <v>0</v>
      </c>
      <c r="P30" s="864">
        <v>30895.705013399998</v>
      </c>
      <c r="Q30" s="864">
        <v>16132.066897999999</v>
      </c>
      <c r="R30" s="864">
        <v>2658.4191798000002</v>
      </c>
      <c r="S30" s="864">
        <v>0</v>
      </c>
    </row>
    <row r="31" spans="2:19" ht="14" thickBot="1">
      <c r="B31" s="818"/>
      <c r="C31" s="617" t="s">
        <v>302</v>
      </c>
      <c r="D31" s="864">
        <v>5205.7763281999996</v>
      </c>
      <c r="E31" s="864">
        <v>0</v>
      </c>
      <c r="F31" s="864">
        <v>0</v>
      </c>
      <c r="G31" s="864">
        <v>0</v>
      </c>
      <c r="H31" s="864">
        <v>0</v>
      </c>
      <c r="I31" s="864">
        <v>5255.4835092000003</v>
      </c>
      <c r="J31" s="864">
        <v>0</v>
      </c>
      <c r="K31" s="864">
        <v>0</v>
      </c>
      <c r="L31" s="864">
        <v>0</v>
      </c>
      <c r="M31" s="864">
        <v>0</v>
      </c>
      <c r="N31" s="864">
        <v>0</v>
      </c>
      <c r="O31" s="864">
        <v>0</v>
      </c>
      <c r="P31" s="864">
        <v>5205.7763281999996</v>
      </c>
      <c r="Q31" s="864">
        <v>5255.4835092000003</v>
      </c>
      <c r="R31" s="864">
        <v>0</v>
      </c>
      <c r="S31" s="864">
        <v>0</v>
      </c>
    </row>
    <row r="32" spans="2:19" ht="14" thickBot="1">
      <c r="B32" s="818"/>
      <c r="C32" s="617" t="s">
        <v>362</v>
      </c>
      <c r="D32" s="864">
        <v>0</v>
      </c>
      <c r="E32" s="864">
        <v>0</v>
      </c>
      <c r="F32" s="864">
        <v>0</v>
      </c>
      <c r="G32" s="864">
        <v>0</v>
      </c>
      <c r="H32" s="864">
        <v>503.66802009999998</v>
      </c>
      <c r="I32" s="864">
        <v>280.0671926</v>
      </c>
      <c r="J32" s="864">
        <v>8456.107833</v>
      </c>
      <c r="K32" s="864">
        <v>15541.931521500001</v>
      </c>
      <c r="L32" s="864">
        <v>0</v>
      </c>
      <c r="M32" s="864">
        <v>0</v>
      </c>
      <c r="N32" s="864">
        <v>0</v>
      </c>
      <c r="O32" s="864">
        <v>0</v>
      </c>
      <c r="P32" s="864">
        <v>503.66802009999998</v>
      </c>
      <c r="Q32" s="864">
        <v>280.0671926</v>
      </c>
      <c r="R32" s="864">
        <v>8456.107833</v>
      </c>
      <c r="S32" s="864">
        <v>15541.931521500001</v>
      </c>
    </row>
    <row r="33" spans="2:19" ht="14" thickBot="1">
      <c r="B33" s="818"/>
      <c r="C33" s="617" t="s">
        <v>363</v>
      </c>
      <c r="D33" s="864">
        <v>0</v>
      </c>
      <c r="E33" s="864">
        <v>0</v>
      </c>
      <c r="F33" s="864">
        <v>47210.775895600003</v>
      </c>
      <c r="G33" s="864">
        <v>0</v>
      </c>
      <c r="H33" s="864">
        <v>0</v>
      </c>
      <c r="I33" s="864">
        <v>0</v>
      </c>
      <c r="J33" s="864">
        <v>141145.49095400001</v>
      </c>
      <c r="K33" s="864">
        <v>0</v>
      </c>
      <c r="L33" s="864">
        <v>0</v>
      </c>
      <c r="M33" s="864">
        <v>0</v>
      </c>
      <c r="N33" s="864">
        <v>9725.8997447000002</v>
      </c>
      <c r="O33" s="864">
        <v>0</v>
      </c>
      <c r="P33" s="864">
        <v>0</v>
      </c>
      <c r="Q33" s="864">
        <v>0</v>
      </c>
      <c r="R33" s="864">
        <v>198082.16659420001</v>
      </c>
      <c r="S33" s="864">
        <v>0</v>
      </c>
    </row>
    <row r="34" spans="2:19" ht="14" thickBot="1">
      <c r="B34" s="818"/>
      <c r="C34" s="617" t="s">
        <v>83</v>
      </c>
      <c r="D34" s="864">
        <v>0</v>
      </c>
      <c r="E34" s="864">
        <v>0</v>
      </c>
      <c r="F34" s="864">
        <v>506.87304649999999</v>
      </c>
      <c r="G34" s="864">
        <v>383.73384950000002</v>
      </c>
      <c r="H34" s="864">
        <v>0</v>
      </c>
      <c r="I34" s="864">
        <v>0</v>
      </c>
      <c r="J34" s="864">
        <v>1603.2644759</v>
      </c>
      <c r="K34" s="864">
        <v>0</v>
      </c>
      <c r="L34" s="864">
        <v>0</v>
      </c>
      <c r="M34" s="864">
        <v>885.35088010000004</v>
      </c>
      <c r="N34" s="864">
        <v>0</v>
      </c>
      <c r="O34" s="864">
        <v>0</v>
      </c>
      <c r="P34" s="864">
        <v>0</v>
      </c>
      <c r="Q34" s="864">
        <v>885.35088010000004</v>
      </c>
      <c r="R34" s="864">
        <v>2110.1375223999999</v>
      </c>
      <c r="S34" s="864">
        <v>383.73384950000002</v>
      </c>
    </row>
    <row r="35" spans="2:19" ht="14" thickBot="1">
      <c r="B35" s="818"/>
      <c r="C35" s="617" t="s">
        <v>161</v>
      </c>
      <c r="D35" s="864">
        <v>0</v>
      </c>
      <c r="E35" s="864">
        <v>2451.5183716000001</v>
      </c>
      <c r="F35" s="864">
        <v>0</v>
      </c>
      <c r="G35" s="864">
        <v>0</v>
      </c>
      <c r="H35" s="864">
        <v>0</v>
      </c>
      <c r="I35" s="864">
        <v>6336.8126363000001</v>
      </c>
      <c r="J35" s="864">
        <v>753.64173970000002</v>
      </c>
      <c r="K35" s="864">
        <v>6513.2280142</v>
      </c>
      <c r="L35" s="864">
        <v>0</v>
      </c>
      <c r="M35" s="864">
        <v>0</v>
      </c>
      <c r="N35" s="864">
        <v>0</v>
      </c>
      <c r="O35" s="864">
        <v>0</v>
      </c>
      <c r="P35" s="864">
        <v>0</v>
      </c>
      <c r="Q35" s="864">
        <v>8788.3310079000003</v>
      </c>
      <c r="R35" s="864">
        <v>753.64173970000002</v>
      </c>
      <c r="S35" s="864">
        <v>6513.2280142</v>
      </c>
    </row>
    <row r="36" spans="2:19" ht="14" thickBot="1">
      <c r="B36" s="863" t="s">
        <v>165</v>
      </c>
      <c r="C36" s="617" t="s">
        <v>275</v>
      </c>
      <c r="D36" s="864">
        <v>8185.7102457000001</v>
      </c>
      <c r="E36" s="864">
        <v>695479.24452780001</v>
      </c>
      <c r="F36" s="864">
        <v>46384.312659900002</v>
      </c>
      <c r="G36" s="864">
        <v>989.39438319999999</v>
      </c>
      <c r="H36" s="864">
        <v>277.10687100000001</v>
      </c>
      <c r="I36" s="864">
        <v>55405.305798000001</v>
      </c>
      <c r="J36" s="864">
        <v>0</v>
      </c>
      <c r="K36" s="864">
        <v>0</v>
      </c>
      <c r="L36" s="864">
        <v>265.08288759999999</v>
      </c>
      <c r="M36" s="864">
        <v>25974.1828207</v>
      </c>
      <c r="N36" s="864">
        <v>0</v>
      </c>
      <c r="O36" s="864">
        <v>0</v>
      </c>
      <c r="P36" s="864">
        <v>8727.9000042999996</v>
      </c>
      <c r="Q36" s="864">
        <v>776858.73314639996</v>
      </c>
      <c r="R36" s="864">
        <v>46384.312659900002</v>
      </c>
      <c r="S36" s="864">
        <v>989.39438319999999</v>
      </c>
    </row>
    <row r="37" spans="2:19" ht="14" thickBot="1">
      <c r="B37" s="818"/>
      <c r="C37" s="617" t="s">
        <v>360</v>
      </c>
      <c r="D37" s="864">
        <v>3903.4521700999999</v>
      </c>
      <c r="E37" s="864">
        <v>36329.254438600001</v>
      </c>
      <c r="F37" s="864">
        <v>0</v>
      </c>
      <c r="G37" s="864">
        <v>0</v>
      </c>
      <c r="H37" s="864">
        <v>1891.671075</v>
      </c>
      <c r="I37" s="864">
        <v>19727.443019999999</v>
      </c>
      <c r="J37" s="864">
        <v>1575.6481404000001</v>
      </c>
      <c r="K37" s="864">
        <v>0</v>
      </c>
      <c r="L37" s="864">
        <v>916.41753719999997</v>
      </c>
      <c r="M37" s="864">
        <v>19289.622935300002</v>
      </c>
      <c r="N37" s="864">
        <v>0</v>
      </c>
      <c r="O37" s="864">
        <v>0</v>
      </c>
      <c r="P37" s="864">
        <v>6711.5407822999996</v>
      </c>
      <c r="Q37" s="864">
        <v>75346.320393799993</v>
      </c>
      <c r="R37" s="864">
        <v>1575.6481404000001</v>
      </c>
      <c r="S37" s="864">
        <v>0</v>
      </c>
    </row>
    <row r="38" spans="2:19" ht="14" thickBot="1">
      <c r="B38" s="818"/>
      <c r="C38" s="617" t="s">
        <v>361</v>
      </c>
      <c r="D38" s="864">
        <v>0</v>
      </c>
      <c r="E38" s="864">
        <v>0</v>
      </c>
      <c r="F38" s="864">
        <v>0</v>
      </c>
      <c r="G38" s="864">
        <v>0</v>
      </c>
      <c r="H38" s="864">
        <v>1166.0687342000001</v>
      </c>
      <c r="I38" s="864">
        <v>3558.7452388000002</v>
      </c>
      <c r="J38" s="864">
        <v>0</v>
      </c>
      <c r="K38" s="864">
        <v>0</v>
      </c>
      <c r="L38" s="864">
        <v>0</v>
      </c>
      <c r="M38" s="864">
        <v>741.01446969999995</v>
      </c>
      <c r="N38" s="864">
        <v>0</v>
      </c>
      <c r="O38" s="864">
        <v>0</v>
      </c>
      <c r="P38" s="864">
        <v>1166.0687342000001</v>
      </c>
      <c r="Q38" s="864">
        <v>4299.7597085999996</v>
      </c>
      <c r="R38" s="864">
        <v>0</v>
      </c>
      <c r="S38" s="864">
        <v>0</v>
      </c>
    </row>
    <row r="39" spans="2:19" ht="14" thickBot="1">
      <c r="B39" s="818"/>
      <c r="C39" s="617" t="s">
        <v>308</v>
      </c>
      <c r="D39" s="864">
        <v>0</v>
      </c>
      <c r="E39" s="864">
        <v>0</v>
      </c>
      <c r="F39" s="864">
        <v>0</v>
      </c>
      <c r="G39" s="864">
        <v>0</v>
      </c>
      <c r="H39" s="864">
        <v>0</v>
      </c>
      <c r="I39" s="864">
        <v>0</v>
      </c>
      <c r="J39" s="864">
        <v>0</v>
      </c>
      <c r="K39" s="864">
        <v>0</v>
      </c>
      <c r="L39" s="864">
        <v>0</v>
      </c>
      <c r="M39" s="864">
        <v>0</v>
      </c>
      <c r="N39" s="864">
        <v>0</v>
      </c>
      <c r="O39" s="864">
        <v>0</v>
      </c>
      <c r="P39" s="864">
        <v>0</v>
      </c>
      <c r="Q39" s="864">
        <v>0</v>
      </c>
      <c r="R39" s="864">
        <v>0</v>
      </c>
      <c r="S39" s="864">
        <v>0</v>
      </c>
    </row>
    <row r="40" spans="2:19" ht="14" thickBot="1">
      <c r="B40" s="818"/>
      <c r="C40" s="617" t="s">
        <v>291</v>
      </c>
      <c r="D40" s="864">
        <v>16409.0031222</v>
      </c>
      <c r="E40" s="864">
        <v>15418.285734999999</v>
      </c>
      <c r="F40" s="864">
        <v>0</v>
      </c>
      <c r="G40" s="864">
        <v>0</v>
      </c>
      <c r="H40" s="864">
        <v>43702.474695500001</v>
      </c>
      <c r="I40" s="864">
        <v>37620.636216899999</v>
      </c>
      <c r="J40" s="864">
        <v>41395.800636499996</v>
      </c>
      <c r="K40" s="864">
        <v>0</v>
      </c>
      <c r="L40" s="864">
        <v>1680.6163286000001</v>
      </c>
      <c r="M40" s="864">
        <v>3701.7752464</v>
      </c>
      <c r="N40" s="864">
        <v>0</v>
      </c>
      <c r="O40" s="864">
        <v>0</v>
      </c>
      <c r="P40" s="864">
        <v>61792.094146299998</v>
      </c>
      <c r="Q40" s="864">
        <v>56740.697198399997</v>
      </c>
      <c r="R40" s="864">
        <v>41395.800636499996</v>
      </c>
      <c r="S40" s="864">
        <v>0</v>
      </c>
    </row>
    <row r="41" spans="2:19" ht="14" thickBot="1">
      <c r="B41" s="818"/>
      <c r="C41" s="617" t="s">
        <v>294</v>
      </c>
      <c r="D41" s="864">
        <v>7790.6490252000003</v>
      </c>
      <c r="E41" s="864">
        <v>20869.472884399998</v>
      </c>
      <c r="F41" s="864">
        <v>8919.8261913000006</v>
      </c>
      <c r="G41" s="864">
        <v>0</v>
      </c>
      <c r="H41" s="864">
        <v>10968.864441600001</v>
      </c>
      <c r="I41" s="864">
        <v>5690.7368551999998</v>
      </c>
      <c r="J41" s="864">
        <v>23085.842947100002</v>
      </c>
      <c r="K41" s="864">
        <v>267.1973332</v>
      </c>
      <c r="L41" s="864">
        <v>0</v>
      </c>
      <c r="M41" s="864">
        <v>8463.7455351999997</v>
      </c>
      <c r="N41" s="864">
        <v>0</v>
      </c>
      <c r="O41" s="864">
        <v>0</v>
      </c>
      <c r="P41" s="864">
        <v>18759.513466799999</v>
      </c>
      <c r="Q41" s="864">
        <v>35023.955274699998</v>
      </c>
      <c r="R41" s="864">
        <v>32005.6691383</v>
      </c>
      <c r="S41" s="864">
        <v>267.1973332</v>
      </c>
    </row>
    <row r="42" spans="2:19" ht="14" thickBot="1">
      <c r="B42" s="818"/>
      <c r="C42" s="617" t="s">
        <v>300</v>
      </c>
      <c r="D42" s="864">
        <v>1920.4849925999999</v>
      </c>
      <c r="E42" s="864">
        <v>4595.4730378000004</v>
      </c>
      <c r="F42" s="864">
        <v>0</v>
      </c>
      <c r="G42" s="864">
        <v>0</v>
      </c>
      <c r="H42" s="864">
        <v>0</v>
      </c>
      <c r="I42" s="864">
        <v>0</v>
      </c>
      <c r="J42" s="864">
        <v>0</v>
      </c>
      <c r="K42" s="864">
        <v>0</v>
      </c>
      <c r="L42" s="864">
        <v>0</v>
      </c>
      <c r="M42" s="864">
        <v>0</v>
      </c>
      <c r="N42" s="864">
        <v>0</v>
      </c>
      <c r="O42" s="864">
        <v>0</v>
      </c>
      <c r="P42" s="864">
        <v>1920.4849925999999</v>
      </c>
      <c r="Q42" s="864">
        <v>4595.4730378000004</v>
      </c>
      <c r="R42" s="864">
        <v>0</v>
      </c>
      <c r="S42" s="864">
        <v>0</v>
      </c>
    </row>
    <row r="43" spans="2:19" ht="14" thickBot="1">
      <c r="B43" s="818"/>
      <c r="C43" s="617" t="s">
        <v>302</v>
      </c>
      <c r="D43" s="864">
        <v>7303.1410145999998</v>
      </c>
      <c r="E43" s="864">
        <v>0</v>
      </c>
      <c r="F43" s="864">
        <v>0</v>
      </c>
      <c r="G43" s="864">
        <v>0</v>
      </c>
      <c r="H43" s="864">
        <v>0</v>
      </c>
      <c r="I43" s="864">
        <v>0</v>
      </c>
      <c r="J43" s="864">
        <v>0</v>
      </c>
      <c r="K43" s="864">
        <v>0</v>
      </c>
      <c r="L43" s="864">
        <v>0</v>
      </c>
      <c r="M43" s="864">
        <v>0</v>
      </c>
      <c r="N43" s="864">
        <v>0</v>
      </c>
      <c r="O43" s="864">
        <v>0</v>
      </c>
      <c r="P43" s="864">
        <v>7303.1410145999998</v>
      </c>
      <c r="Q43" s="864">
        <v>0</v>
      </c>
      <c r="R43" s="864">
        <v>0</v>
      </c>
      <c r="S43" s="864">
        <v>0</v>
      </c>
    </row>
    <row r="44" spans="2:19" ht="14" thickBot="1">
      <c r="B44" s="818"/>
      <c r="C44" s="617" t="s">
        <v>362</v>
      </c>
      <c r="D44" s="864">
        <v>0</v>
      </c>
      <c r="E44" s="864">
        <v>0</v>
      </c>
      <c r="F44" s="864">
        <v>0</v>
      </c>
      <c r="G44" s="864">
        <v>0</v>
      </c>
      <c r="H44" s="864">
        <v>0</v>
      </c>
      <c r="I44" s="864">
        <v>0</v>
      </c>
      <c r="J44" s="864">
        <v>0</v>
      </c>
      <c r="K44" s="864">
        <v>0</v>
      </c>
      <c r="L44" s="864">
        <v>0</v>
      </c>
      <c r="M44" s="864">
        <v>0</v>
      </c>
      <c r="N44" s="864">
        <v>0</v>
      </c>
      <c r="O44" s="864">
        <v>0</v>
      </c>
      <c r="P44" s="864">
        <v>0</v>
      </c>
      <c r="Q44" s="864">
        <v>0</v>
      </c>
      <c r="R44" s="864">
        <v>0</v>
      </c>
      <c r="S44" s="864">
        <v>0</v>
      </c>
    </row>
    <row r="45" spans="2:19" ht="14" thickBot="1">
      <c r="B45" s="818"/>
      <c r="C45" s="617" t="s">
        <v>363</v>
      </c>
      <c r="D45" s="864">
        <v>0</v>
      </c>
      <c r="E45" s="864">
        <v>0</v>
      </c>
      <c r="F45" s="864">
        <v>19025.353153600001</v>
      </c>
      <c r="G45" s="864">
        <v>0</v>
      </c>
      <c r="H45" s="864">
        <v>0</v>
      </c>
      <c r="I45" s="864">
        <v>0</v>
      </c>
      <c r="J45" s="864">
        <v>2755.5359272000001</v>
      </c>
      <c r="K45" s="864">
        <v>0</v>
      </c>
      <c r="L45" s="864">
        <v>0</v>
      </c>
      <c r="M45" s="864">
        <v>0</v>
      </c>
      <c r="N45" s="864">
        <v>3128.4775983</v>
      </c>
      <c r="O45" s="864">
        <v>0</v>
      </c>
      <c r="P45" s="864">
        <v>0</v>
      </c>
      <c r="Q45" s="864">
        <v>0</v>
      </c>
      <c r="R45" s="864">
        <v>24909.3666791</v>
      </c>
      <c r="S45" s="864">
        <v>0</v>
      </c>
    </row>
    <row r="46" spans="2:19" ht="14" thickBot="1">
      <c r="B46" s="818"/>
      <c r="C46" s="617" t="s">
        <v>83</v>
      </c>
      <c r="D46" s="864">
        <v>263.04702220000001</v>
      </c>
      <c r="E46" s="864">
        <v>896.09205919999999</v>
      </c>
      <c r="F46" s="864">
        <v>655.45800870000005</v>
      </c>
      <c r="G46" s="864">
        <v>0</v>
      </c>
      <c r="H46" s="864">
        <v>0</v>
      </c>
      <c r="I46" s="864">
        <v>0</v>
      </c>
      <c r="J46" s="864">
        <v>0</v>
      </c>
      <c r="K46" s="864">
        <v>0</v>
      </c>
      <c r="L46" s="864">
        <v>1766.6698616000001</v>
      </c>
      <c r="M46" s="864">
        <v>0</v>
      </c>
      <c r="N46" s="864">
        <v>0</v>
      </c>
      <c r="O46" s="864">
        <v>0</v>
      </c>
      <c r="P46" s="864">
        <v>2029.7168838</v>
      </c>
      <c r="Q46" s="864">
        <v>896.09205919999999</v>
      </c>
      <c r="R46" s="864">
        <v>655.45800870000005</v>
      </c>
      <c r="S46" s="864">
        <v>0</v>
      </c>
    </row>
    <row r="47" spans="2:19" ht="14" thickBot="1">
      <c r="B47" s="818"/>
      <c r="C47" s="617" t="s">
        <v>161</v>
      </c>
      <c r="D47" s="864">
        <v>0</v>
      </c>
      <c r="E47" s="864">
        <v>0</v>
      </c>
      <c r="F47" s="864">
        <v>0</v>
      </c>
      <c r="G47" s="864">
        <v>652.98662460000003</v>
      </c>
      <c r="H47" s="864">
        <v>2693.6974574999999</v>
      </c>
      <c r="I47" s="864">
        <v>0</v>
      </c>
      <c r="J47" s="864">
        <v>0</v>
      </c>
      <c r="K47" s="864">
        <v>296.8859258</v>
      </c>
      <c r="L47" s="864">
        <v>0</v>
      </c>
      <c r="M47" s="864">
        <v>0</v>
      </c>
      <c r="N47" s="864">
        <v>0</v>
      </c>
      <c r="O47" s="864">
        <v>0</v>
      </c>
      <c r="P47" s="864">
        <v>2693.6974574999999</v>
      </c>
      <c r="Q47" s="864">
        <v>0</v>
      </c>
      <c r="R47" s="864">
        <v>0</v>
      </c>
      <c r="S47" s="864">
        <v>949.87255040000002</v>
      </c>
    </row>
    <row r="48" spans="2:19" ht="14" thickBot="1">
      <c r="B48" s="863" t="s">
        <v>166</v>
      </c>
      <c r="C48" s="617" t="s">
        <v>275</v>
      </c>
      <c r="D48" s="864">
        <v>37488.4263555</v>
      </c>
      <c r="E48" s="864">
        <v>1916681.2736912</v>
      </c>
      <c r="F48" s="864">
        <v>44595.624277900002</v>
      </c>
      <c r="G48" s="864">
        <v>14688.371892700001</v>
      </c>
      <c r="H48" s="864">
        <v>0</v>
      </c>
      <c r="I48" s="864">
        <v>54114.788845900002</v>
      </c>
      <c r="J48" s="864">
        <v>0</v>
      </c>
      <c r="K48" s="864">
        <v>0</v>
      </c>
      <c r="L48" s="864">
        <v>0</v>
      </c>
      <c r="M48" s="864">
        <v>15771.9511484</v>
      </c>
      <c r="N48" s="864">
        <v>2085.2752869999999</v>
      </c>
      <c r="O48" s="864">
        <v>0</v>
      </c>
      <c r="P48" s="864">
        <v>37488.4263555</v>
      </c>
      <c r="Q48" s="864">
        <v>1986568.0136855999</v>
      </c>
      <c r="R48" s="864">
        <v>46680.899565</v>
      </c>
      <c r="S48" s="864">
        <v>14688.371892700001</v>
      </c>
    </row>
    <row r="49" spans="2:19" ht="14" thickBot="1">
      <c r="B49" s="818"/>
      <c r="C49" s="617" t="s">
        <v>360</v>
      </c>
      <c r="D49" s="864">
        <v>0</v>
      </c>
      <c r="E49" s="864">
        <v>2460.5275087999999</v>
      </c>
      <c r="F49" s="864">
        <v>0</v>
      </c>
      <c r="G49" s="864">
        <v>0</v>
      </c>
      <c r="H49" s="864">
        <v>0</v>
      </c>
      <c r="I49" s="864">
        <v>11756.2381737</v>
      </c>
      <c r="J49" s="864">
        <v>0</v>
      </c>
      <c r="K49" s="864">
        <v>0</v>
      </c>
      <c r="L49" s="864">
        <v>0</v>
      </c>
      <c r="M49" s="864">
        <v>14516.193732399999</v>
      </c>
      <c r="N49" s="864">
        <v>0</v>
      </c>
      <c r="O49" s="864">
        <v>0</v>
      </c>
      <c r="P49" s="864">
        <v>0</v>
      </c>
      <c r="Q49" s="864">
        <v>28732.9594149</v>
      </c>
      <c r="R49" s="864">
        <v>0</v>
      </c>
      <c r="S49" s="864">
        <v>0</v>
      </c>
    </row>
    <row r="50" spans="2:19" ht="14" thickBot="1">
      <c r="B50" s="818"/>
      <c r="C50" s="617" t="s">
        <v>361</v>
      </c>
      <c r="D50" s="864">
        <v>0</v>
      </c>
      <c r="E50" s="864">
        <v>4163.0251552999998</v>
      </c>
      <c r="F50" s="864">
        <v>0</v>
      </c>
      <c r="G50" s="864">
        <v>0</v>
      </c>
      <c r="H50" s="864">
        <v>0</v>
      </c>
      <c r="I50" s="864">
        <v>0</v>
      </c>
      <c r="J50" s="864">
        <v>0</v>
      </c>
      <c r="K50" s="864">
        <v>0</v>
      </c>
      <c r="L50" s="864">
        <v>0</v>
      </c>
      <c r="M50" s="864">
        <v>748.06368869999994</v>
      </c>
      <c r="N50" s="864">
        <v>0</v>
      </c>
      <c r="O50" s="864">
        <v>0</v>
      </c>
      <c r="P50" s="864">
        <v>0</v>
      </c>
      <c r="Q50" s="864">
        <v>4911.0888439999999</v>
      </c>
      <c r="R50" s="864">
        <v>0</v>
      </c>
      <c r="S50" s="864">
        <v>0</v>
      </c>
    </row>
    <row r="51" spans="2:19" ht="14" thickBot="1">
      <c r="B51" s="818"/>
      <c r="C51" s="617" t="s">
        <v>308</v>
      </c>
      <c r="D51" s="864">
        <v>0</v>
      </c>
      <c r="E51" s="864">
        <v>2276.6665764999998</v>
      </c>
      <c r="F51" s="864">
        <v>0</v>
      </c>
      <c r="G51" s="864">
        <v>0</v>
      </c>
      <c r="H51" s="864">
        <v>0</v>
      </c>
      <c r="I51" s="864">
        <v>2864.1919140999998</v>
      </c>
      <c r="J51" s="864">
        <v>0</v>
      </c>
      <c r="K51" s="864">
        <v>0</v>
      </c>
      <c r="L51" s="864">
        <v>0</v>
      </c>
      <c r="M51" s="864">
        <v>0</v>
      </c>
      <c r="N51" s="864">
        <v>0</v>
      </c>
      <c r="O51" s="864">
        <v>0</v>
      </c>
      <c r="P51" s="864">
        <v>0</v>
      </c>
      <c r="Q51" s="864">
        <v>5140.8584905999996</v>
      </c>
      <c r="R51" s="864">
        <v>0</v>
      </c>
      <c r="S51" s="864">
        <v>0</v>
      </c>
    </row>
    <row r="52" spans="2:19" ht="14" thickBot="1">
      <c r="B52" s="818"/>
      <c r="C52" s="617" t="s">
        <v>291</v>
      </c>
      <c r="D52" s="864">
        <v>9735.9152935000002</v>
      </c>
      <c r="E52" s="864">
        <v>110104.1907756</v>
      </c>
      <c r="F52" s="864">
        <v>8056.0782460999999</v>
      </c>
      <c r="G52" s="864">
        <v>2242.1581047999998</v>
      </c>
      <c r="H52" s="864">
        <v>6946.8842646000003</v>
      </c>
      <c r="I52" s="864">
        <v>137791.1313375</v>
      </c>
      <c r="J52" s="864">
        <v>0</v>
      </c>
      <c r="K52" s="864">
        <v>0</v>
      </c>
      <c r="L52" s="864">
        <v>2975.1006860000002</v>
      </c>
      <c r="M52" s="864">
        <v>22280.950815299999</v>
      </c>
      <c r="N52" s="864">
        <v>10043.854905599999</v>
      </c>
      <c r="O52" s="864">
        <v>0</v>
      </c>
      <c r="P52" s="864">
        <v>19657.900244100001</v>
      </c>
      <c r="Q52" s="864">
        <v>270176.27292840002</v>
      </c>
      <c r="R52" s="864">
        <v>18099.933151699999</v>
      </c>
      <c r="S52" s="864">
        <v>2242.1581047999998</v>
      </c>
    </row>
    <row r="53" spans="2:19" ht="14" thickBot="1">
      <c r="B53" s="818"/>
      <c r="C53" s="617" t="s">
        <v>294</v>
      </c>
      <c r="D53" s="864">
        <v>17870.942621499998</v>
      </c>
      <c r="E53" s="864">
        <v>123649.7369211</v>
      </c>
      <c r="F53" s="864">
        <v>12026.0643925</v>
      </c>
      <c r="G53" s="864">
        <v>0</v>
      </c>
      <c r="H53" s="864">
        <v>9751.0937945000005</v>
      </c>
      <c r="I53" s="864">
        <v>54188.566588900001</v>
      </c>
      <c r="J53" s="864">
        <v>5942.0456594999996</v>
      </c>
      <c r="K53" s="864">
        <v>312.3962401</v>
      </c>
      <c r="L53" s="864">
        <v>7202.5128413000002</v>
      </c>
      <c r="M53" s="864">
        <v>23486.008292499999</v>
      </c>
      <c r="N53" s="864">
        <v>32781.4587245</v>
      </c>
      <c r="O53" s="864">
        <v>0</v>
      </c>
      <c r="P53" s="864">
        <v>34824.549257300001</v>
      </c>
      <c r="Q53" s="864">
        <v>201324.31180249999</v>
      </c>
      <c r="R53" s="864">
        <v>50749.568776499997</v>
      </c>
      <c r="S53" s="864">
        <v>312.3962401</v>
      </c>
    </row>
    <row r="54" spans="2:19" ht="14" thickBot="1">
      <c r="B54" s="818"/>
      <c r="C54" s="617" t="s">
        <v>300</v>
      </c>
      <c r="D54" s="864">
        <v>15756.4745681</v>
      </c>
      <c r="E54" s="864">
        <v>43166.757998000001</v>
      </c>
      <c r="F54" s="864">
        <v>13718.524331500001</v>
      </c>
      <c r="G54" s="864">
        <v>0</v>
      </c>
      <c r="H54" s="864">
        <v>0</v>
      </c>
      <c r="I54" s="864">
        <v>0</v>
      </c>
      <c r="J54" s="864">
        <v>0</v>
      </c>
      <c r="K54" s="864">
        <v>0</v>
      </c>
      <c r="L54" s="864">
        <v>0</v>
      </c>
      <c r="M54" s="864">
        <v>0</v>
      </c>
      <c r="N54" s="864">
        <v>0</v>
      </c>
      <c r="O54" s="864">
        <v>0</v>
      </c>
      <c r="P54" s="864">
        <v>15756.4745681</v>
      </c>
      <c r="Q54" s="864">
        <v>43166.757998000001</v>
      </c>
      <c r="R54" s="864">
        <v>13718.524331500001</v>
      </c>
      <c r="S54" s="864">
        <v>0</v>
      </c>
    </row>
    <row r="55" spans="2:19" ht="14" thickBot="1">
      <c r="B55" s="818"/>
      <c r="C55" s="617" t="s">
        <v>302</v>
      </c>
      <c r="D55" s="864">
        <v>0</v>
      </c>
      <c r="E55" s="864">
        <v>0</v>
      </c>
      <c r="F55" s="864">
        <v>0</v>
      </c>
      <c r="G55" s="864">
        <v>0</v>
      </c>
      <c r="H55" s="864">
        <v>0</v>
      </c>
      <c r="I55" s="864">
        <v>0</v>
      </c>
      <c r="J55" s="864">
        <v>0</v>
      </c>
      <c r="K55" s="864">
        <v>0</v>
      </c>
      <c r="L55" s="864">
        <v>3329.7133365</v>
      </c>
      <c r="M55" s="864">
        <v>0</v>
      </c>
      <c r="N55" s="864">
        <v>813.92588839999996</v>
      </c>
      <c r="O55" s="864">
        <v>0</v>
      </c>
      <c r="P55" s="864">
        <v>3329.7133365</v>
      </c>
      <c r="Q55" s="864">
        <v>0</v>
      </c>
      <c r="R55" s="864">
        <v>813.92588839999996</v>
      </c>
      <c r="S55" s="864">
        <v>0</v>
      </c>
    </row>
    <row r="56" spans="2:19" ht="14" thickBot="1">
      <c r="B56" s="818"/>
      <c r="C56" s="617" t="s">
        <v>362</v>
      </c>
      <c r="D56" s="864">
        <v>0</v>
      </c>
      <c r="E56" s="864">
        <v>2352.7043554000002</v>
      </c>
      <c r="F56" s="864">
        <v>0</v>
      </c>
      <c r="G56" s="864">
        <v>0</v>
      </c>
      <c r="H56" s="864">
        <v>0</v>
      </c>
      <c r="I56" s="864">
        <v>0</v>
      </c>
      <c r="J56" s="864">
        <v>0</v>
      </c>
      <c r="K56" s="864">
        <v>0</v>
      </c>
      <c r="L56" s="864">
        <v>0</v>
      </c>
      <c r="M56" s="864">
        <v>0</v>
      </c>
      <c r="N56" s="864">
        <v>0</v>
      </c>
      <c r="O56" s="864">
        <v>0</v>
      </c>
      <c r="P56" s="864">
        <v>0</v>
      </c>
      <c r="Q56" s="864">
        <v>2352.7043554000002</v>
      </c>
      <c r="R56" s="864">
        <v>0</v>
      </c>
      <c r="S56" s="864">
        <v>0</v>
      </c>
    </row>
    <row r="57" spans="2:19" ht="14" thickBot="1">
      <c r="B57" s="818"/>
      <c r="C57" s="617" t="s">
        <v>363</v>
      </c>
      <c r="D57" s="864">
        <v>0</v>
      </c>
      <c r="E57" s="864">
        <v>0</v>
      </c>
      <c r="F57" s="864">
        <v>23629.490961799998</v>
      </c>
      <c r="G57" s="864">
        <v>0</v>
      </c>
      <c r="H57" s="864">
        <v>0</v>
      </c>
      <c r="I57" s="864">
        <v>0</v>
      </c>
      <c r="J57" s="864">
        <v>0</v>
      </c>
      <c r="K57" s="864">
        <v>0</v>
      </c>
      <c r="L57" s="864">
        <v>0</v>
      </c>
      <c r="M57" s="864">
        <v>0</v>
      </c>
      <c r="N57" s="864">
        <v>12544.847988400001</v>
      </c>
      <c r="O57" s="864">
        <v>0</v>
      </c>
      <c r="P57" s="864">
        <v>0</v>
      </c>
      <c r="Q57" s="864">
        <v>0</v>
      </c>
      <c r="R57" s="864">
        <v>36174.338950099998</v>
      </c>
      <c r="S57" s="864">
        <v>0</v>
      </c>
    </row>
    <row r="58" spans="2:19" ht="14" thickBot="1">
      <c r="B58" s="818"/>
      <c r="C58" s="617" t="s">
        <v>83</v>
      </c>
      <c r="D58" s="864">
        <v>0</v>
      </c>
      <c r="E58" s="864">
        <v>19790.587936</v>
      </c>
      <c r="F58" s="864">
        <v>0</v>
      </c>
      <c r="G58" s="864">
        <v>0</v>
      </c>
      <c r="H58" s="864">
        <v>1232.6620708</v>
      </c>
      <c r="I58" s="864">
        <v>2605.2694661999999</v>
      </c>
      <c r="J58" s="864">
        <v>0</v>
      </c>
      <c r="K58" s="864">
        <v>0</v>
      </c>
      <c r="L58" s="864">
        <v>0</v>
      </c>
      <c r="M58" s="864">
        <v>0</v>
      </c>
      <c r="N58" s="864">
        <v>0</v>
      </c>
      <c r="O58" s="864">
        <v>0</v>
      </c>
      <c r="P58" s="864">
        <v>1232.6620708</v>
      </c>
      <c r="Q58" s="864">
        <v>22395.8574023</v>
      </c>
      <c r="R58" s="864">
        <v>0</v>
      </c>
      <c r="S58" s="864">
        <v>0</v>
      </c>
    </row>
    <row r="59" spans="2:19" ht="14" thickBot="1">
      <c r="B59" s="818"/>
      <c r="C59" s="617" t="s">
        <v>161</v>
      </c>
      <c r="D59" s="864">
        <v>0</v>
      </c>
      <c r="E59" s="864">
        <v>2034.9292289</v>
      </c>
      <c r="F59" s="864">
        <v>0</v>
      </c>
      <c r="G59" s="864">
        <v>4130.7080462000004</v>
      </c>
      <c r="H59" s="864">
        <v>0</v>
      </c>
      <c r="I59" s="864">
        <v>0</v>
      </c>
      <c r="J59" s="864">
        <v>0</v>
      </c>
      <c r="K59" s="864">
        <v>0</v>
      </c>
      <c r="L59" s="864">
        <v>0</v>
      </c>
      <c r="M59" s="864">
        <v>0</v>
      </c>
      <c r="N59" s="864">
        <v>0</v>
      </c>
      <c r="O59" s="864">
        <v>0</v>
      </c>
      <c r="P59" s="864">
        <v>0</v>
      </c>
      <c r="Q59" s="864">
        <v>2034.9292289</v>
      </c>
      <c r="R59" s="864">
        <v>0</v>
      </c>
      <c r="S59" s="864">
        <v>4130.7080462000004</v>
      </c>
    </row>
    <row r="60" spans="2:19" ht="14" thickBot="1">
      <c r="B60" s="863" t="s">
        <v>167</v>
      </c>
      <c r="C60" s="617" t="s">
        <v>275</v>
      </c>
      <c r="D60" s="864">
        <v>391112.12754630001</v>
      </c>
      <c r="E60" s="864">
        <v>3164802.3491468001</v>
      </c>
      <c r="F60" s="864">
        <v>321990.23413659999</v>
      </c>
      <c r="G60" s="864">
        <v>2445.0829958999998</v>
      </c>
      <c r="H60" s="864">
        <v>3175.3702595999998</v>
      </c>
      <c r="I60" s="864">
        <v>66913.882044400001</v>
      </c>
      <c r="J60" s="864">
        <v>0</v>
      </c>
      <c r="K60" s="864">
        <v>0</v>
      </c>
      <c r="L60" s="864">
        <v>11664.5207558</v>
      </c>
      <c r="M60" s="864">
        <v>7782.0091527000004</v>
      </c>
      <c r="N60" s="864">
        <v>16014.699321100001</v>
      </c>
      <c r="O60" s="864">
        <v>0</v>
      </c>
      <c r="P60" s="864">
        <v>405952.01856170001</v>
      </c>
      <c r="Q60" s="864">
        <v>3239498.2403438999</v>
      </c>
      <c r="R60" s="864">
        <v>338004.93345770001</v>
      </c>
      <c r="S60" s="864">
        <v>2445.0829958999998</v>
      </c>
    </row>
    <row r="61" spans="2:19" ht="14" thickBot="1">
      <c r="B61" s="818"/>
      <c r="C61" s="617" t="s">
        <v>360</v>
      </c>
      <c r="D61" s="864">
        <v>60399.911274999999</v>
      </c>
      <c r="E61" s="864">
        <v>142305.61570309999</v>
      </c>
      <c r="F61" s="864">
        <v>9296.0102951999997</v>
      </c>
      <c r="G61" s="864">
        <v>0</v>
      </c>
      <c r="H61" s="864">
        <v>32832.766450199997</v>
      </c>
      <c r="I61" s="864">
        <v>110371.27384150001</v>
      </c>
      <c r="J61" s="864">
        <v>5652.5729689</v>
      </c>
      <c r="K61" s="864">
        <v>0</v>
      </c>
      <c r="L61" s="864">
        <v>4509.8923556999998</v>
      </c>
      <c r="M61" s="864">
        <v>62441.613223799999</v>
      </c>
      <c r="N61" s="864">
        <v>876.19497100000001</v>
      </c>
      <c r="O61" s="864">
        <v>0</v>
      </c>
      <c r="P61" s="864">
        <v>97742.570080899997</v>
      </c>
      <c r="Q61" s="864">
        <v>315118.50276840001</v>
      </c>
      <c r="R61" s="864">
        <v>15824.778235100001</v>
      </c>
      <c r="S61" s="864">
        <v>0</v>
      </c>
    </row>
    <row r="62" spans="2:19" ht="14" thickBot="1">
      <c r="B62" s="818"/>
      <c r="C62" s="617" t="s">
        <v>361</v>
      </c>
      <c r="D62" s="864">
        <v>0</v>
      </c>
      <c r="E62" s="864">
        <v>8378.8179237000004</v>
      </c>
      <c r="F62" s="864">
        <v>0</v>
      </c>
      <c r="G62" s="864">
        <v>0</v>
      </c>
      <c r="H62" s="864">
        <v>0</v>
      </c>
      <c r="I62" s="864">
        <v>3925.1719275</v>
      </c>
      <c r="J62" s="864">
        <v>14637.7752791</v>
      </c>
      <c r="K62" s="864">
        <v>0</v>
      </c>
      <c r="L62" s="864">
        <v>0</v>
      </c>
      <c r="M62" s="864">
        <v>12616.573867700001</v>
      </c>
      <c r="N62" s="864">
        <v>0</v>
      </c>
      <c r="O62" s="864">
        <v>0</v>
      </c>
      <c r="P62" s="864">
        <v>0</v>
      </c>
      <c r="Q62" s="864">
        <v>24920.5637188</v>
      </c>
      <c r="R62" s="864">
        <v>14637.7752791</v>
      </c>
      <c r="S62" s="864">
        <v>0</v>
      </c>
    </row>
    <row r="63" spans="2:19" ht="14" thickBot="1">
      <c r="B63" s="818"/>
      <c r="C63" s="617" t="s">
        <v>308</v>
      </c>
      <c r="D63" s="864">
        <v>3833.9981879000002</v>
      </c>
      <c r="E63" s="864">
        <v>9902.1451575999999</v>
      </c>
      <c r="F63" s="864">
        <v>15065.003439800001</v>
      </c>
      <c r="G63" s="864">
        <v>0</v>
      </c>
      <c r="H63" s="864">
        <v>16882.154583700001</v>
      </c>
      <c r="I63" s="864">
        <v>100296.9397442</v>
      </c>
      <c r="J63" s="864">
        <v>18198.035798299999</v>
      </c>
      <c r="K63" s="864">
        <v>4855.8072510000002</v>
      </c>
      <c r="L63" s="864">
        <v>1949.934485</v>
      </c>
      <c r="M63" s="864">
        <v>1748.2262783000001</v>
      </c>
      <c r="N63" s="864">
        <v>4129.5309040000002</v>
      </c>
      <c r="O63" s="864">
        <v>0</v>
      </c>
      <c r="P63" s="864">
        <v>22666.0872566</v>
      </c>
      <c r="Q63" s="864">
        <v>111947.31118010001</v>
      </c>
      <c r="R63" s="864">
        <v>37392.570142099998</v>
      </c>
      <c r="S63" s="864">
        <v>4855.8072510000002</v>
      </c>
    </row>
    <row r="64" spans="2:19" ht="14" thickBot="1">
      <c r="B64" s="818"/>
      <c r="C64" s="617" t="s">
        <v>291</v>
      </c>
      <c r="D64" s="864">
        <v>222557.10428510001</v>
      </c>
      <c r="E64" s="864">
        <v>227935.73501500001</v>
      </c>
      <c r="F64" s="864">
        <v>97955.072375500007</v>
      </c>
      <c r="G64" s="864">
        <v>0</v>
      </c>
      <c r="H64" s="864">
        <v>917204.19175959995</v>
      </c>
      <c r="I64" s="864">
        <v>1479351.7789369</v>
      </c>
      <c r="J64" s="864">
        <v>935793.51044670003</v>
      </c>
      <c r="K64" s="864">
        <v>11958.882258199999</v>
      </c>
      <c r="L64" s="864">
        <v>116718.49392350001</v>
      </c>
      <c r="M64" s="864">
        <v>149745.6855082</v>
      </c>
      <c r="N64" s="864">
        <v>252043.6600645</v>
      </c>
      <c r="O64" s="864">
        <v>0</v>
      </c>
      <c r="P64" s="864">
        <v>1256479.7899682</v>
      </c>
      <c r="Q64" s="864">
        <v>1857033.1994600999</v>
      </c>
      <c r="R64" s="864">
        <v>1285792.2428868001</v>
      </c>
      <c r="S64" s="864">
        <v>11958.882258199999</v>
      </c>
    </row>
    <row r="65" spans="2:19" ht="14" thickBot="1">
      <c r="B65" s="818"/>
      <c r="C65" s="617" t="s">
        <v>294</v>
      </c>
      <c r="D65" s="864">
        <v>92761.048278999995</v>
      </c>
      <c r="E65" s="864">
        <v>77671.589478599999</v>
      </c>
      <c r="F65" s="864">
        <v>245349.33959359999</v>
      </c>
      <c r="G65" s="864">
        <v>628.45667500000002</v>
      </c>
      <c r="H65" s="864">
        <v>356822.98896649998</v>
      </c>
      <c r="I65" s="864">
        <v>394449.85429340001</v>
      </c>
      <c r="J65" s="864">
        <v>180873.8192915</v>
      </c>
      <c r="K65" s="864">
        <v>0</v>
      </c>
      <c r="L65" s="864">
        <v>24493.656493499999</v>
      </c>
      <c r="M65" s="864">
        <v>40941.177643900002</v>
      </c>
      <c r="N65" s="864">
        <v>54561.017300899999</v>
      </c>
      <c r="O65" s="864">
        <v>0</v>
      </c>
      <c r="P65" s="864">
        <v>474077.69373900001</v>
      </c>
      <c r="Q65" s="864">
        <v>513062.62141580001</v>
      </c>
      <c r="R65" s="864">
        <v>480784.1761861</v>
      </c>
      <c r="S65" s="864">
        <v>628.45667500000002</v>
      </c>
    </row>
    <row r="66" spans="2:19" ht="14" thickBot="1">
      <c r="B66" s="818"/>
      <c r="C66" s="617" t="s">
        <v>300</v>
      </c>
      <c r="D66" s="864">
        <v>896.4694025</v>
      </c>
      <c r="E66" s="864">
        <v>7548.1697076999999</v>
      </c>
      <c r="F66" s="864">
        <v>0</v>
      </c>
      <c r="G66" s="864">
        <v>0</v>
      </c>
      <c r="H66" s="864">
        <v>41741.229931200003</v>
      </c>
      <c r="I66" s="864">
        <v>3052.0293971999999</v>
      </c>
      <c r="J66" s="864">
        <v>0</v>
      </c>
      <c r="K66" s="864">
        <v>0</v>
      </c>
      <c r="L66" s="864">
        <v>0</v>
      </c>
      <c r="M66" s="864">
        <v>0</v>
      </c>
      <c r="N66" s="864">
        <v>0</v>
      </c>
      <c r="O66" s="864">
        <v>0</v>
      </c>
      <c r="P66" s="864">
        <v>42637.699333700002</v>
      </c>
      <c r="Q66" s="864">
        <v>10600.1991048</v>
      </c>
      <c r="R66" s="864">
        <v>0</v>
      </c>
      <c r="S66" s="864">
        <v>0</v>
      </c>
    </row>
    <row r="67" spans="2:19" ht="14" thickBot="1">
      <c r="B67" s="818"/>
      <c r="C67" s="617" t="s">
        <v>302</v>
      </c>
      <c r="D67" s="864">
        <v>3342.9048895000001</v>
      </c>
      <c r="E67" s="864">
        <v>0</v>
      </c>
      <c r="F67" s="864">
        <v>1463.2820039999999</v>
      </c>
      <c r="G67" s="864">
        <v>0</v>
      </c>
      <c r="H67" s="864">
        <v>9948.7497328000009</v>
      </c>
      <c r="I67" s="864">
        <v>0</v>
      </c>
      <c r="J67" s="864">
        <v>3918.2346293999999</v>
      </c>
      <c r="K67" s="864">
        <v>0</v>
      </c>
      <c r="L67" s="864">
        <v>0</v>
      </c>
      <c r="M67" s="864">
        <v>0</v>
      </c>
      <c r="N67" s="864">
        <v>0</v>
      </c>
      <c r="O67" s="864">
        <v>0</v>
      </c>
      <c r="P67" s="864">
        <v>13291.654622399999</v>
      </c>
      <c r="Q67" s="864">
        <v>0</v>
      </c>
      <c r="R67" s="864">
        <v>5381.5166333999996</v>
      </c>
      <c r="S67" s="864">
        <v>0</v>
      </c>
    </row>
    <row r="68" spans="2:19" ht="14" thickBot="1">
      <c r="B68" s="818"/>
      <c r="C68" s="617" t="s">
        <v>362</v>
      </c>
      <c r="D68" s="864">
        <v>645.46855129999994</v>
      </c>
      <c r="E68" s="864">
        <v>16941.245686300001</v>
      </c>
      <c r="F68" s="864">
        <v>797.83532449999996</v>
      </c>
      <c r="G68" s="864">
        <v>0</v>
      </c>
      <c r="H68" s="864">
        <v>2154.7044262999998</v>
      </c>
      <c r="I68" s="864">
        <v>5564.0186180000001</v>
      </c>
      <c r="J68" s="864">
        <v>60402.375389699999</v>
      </c>
      <c r="K68" s="864">
        <v>0</v>
      </c>
      <c r="L68" s="864">
        <v>0</v>
      </c>
      <c r="M68" s="864">
        <v>0</v>
      </c>
      <c r="N68" s="864">
        <v>0</v>
      </c>
      <c r="O68" s="864">
        <v>0</v>
      </c>
      <c r="P68" s="864">
        <v>2800.1729776000002</v>
      </c>
      <c r="Q68" s="864">
        <v>22505.264304299999</v>
      </c>
      <c r="R68" s="864">
        <v>61200.210714200002</v>
      </c>
      <c r="S68" s="864">
        <v>0</v>
      </c>
    </row>
    <row r="69" spans="2:19" ht="14" thickBot="1">
      <c r="B69" s="818"/>
      <c r="C69" s="617" t="s">
        <v>363</v>
      </c>
      <c r="D69" s="864">
        <v>0</v>
      </c>
      <c r="E69" s="864">
        <v>0</v>
      </c>
      <c r="F69" s="864">
        <v>73053.378739199994</v>
      </c>
      <c r="G69" s="864">
        <v>0</v>
      </c>
      <c r="H69" s="864">
        <v>0</v>
      </c>
      <c r="I69" s="864">
        <v>0</v>
      </c>
      <c r="J69" s="864">
        <v>238306.62193389999</v>
      </c>
      <c r="K69" s="864">
        <v>0</v>
      </c>
      <c r="L69" s="864">
        <v>0</v>
      </c>
      <c r="M69" s="864">
        <v>0</v>
      </c>
      <c r="N69" s="864">
        <v>15557.053278199999</v>
      </c>
      <c r="O69" s="864">
        <v>0</v>
      </c>
      <c r="P69" s="864">
        <v>0</v>
      </c>
      <c r="Q69" s="864">
        <v>0</v>
      </c>
      <c r="R69" s="864">
        <v>326917.05395129998</v>
      </c>
      <c r="S69" s="864">
        <v>0</v>
      </c>
    </row>
    <row r="70" spans="2:19" ht="14" thickBot="1">
      <c r="B70" s="818"/>
      <c r="C70" s="617" t="s">
        <v>83</v>
      </c>
      <c r="D70" s="864">
        <v>7624.6046716000001</v>
      </c>
      <c r="E70" s="864">
        <v>36128.810633100002</v>
      </c>
      <c r="F70" s="864">
        <v>10430.174660799999</v>
      </c>
      <c r="G70" s="864">
        <v>1333.0178753</v>
      </c>
      <c r="H70" s="864">
        <v>832.42084720000003</v>
      </c>
      <c r="I70" s="864">
        <v>3983.1679863999998</v>
      </c>
      <c r="J70" s="864">
        <v>8578.9027504000005</v>
      </c>
      <c r="K70" s="864">
        <v>0</v>
      </c>
      <c r="L70" s="864">
        <v>0</v>
      </c>
      <c r="M70" s="864">
        <v>0</v>
      </c>
      <c r="N70" s="864">
        <v>0</v>
      </c>
      <c r="O70" s="864">
        <v>0</v>
      </c>
      <c r="P70" s="864">
        <v>8457.0255189</v>
      </c>
      <c r="Q70" s="864">
        <v>40111.978619399997</v>
      </c>
      <c r="R70" s="864">
        <v>19009.0774112</v>
      </c>
      <c r="S70" s="864">
        <v>1333.0178753</v>
      </c>
    </row>
    <row r="71" spans="2:19" ht="14" thickBot="1">
      <c r="B71" s="818"/>
      <c r="C71" s="617" t="s">
        <v>161</v>
      </c>
      <c r="D71" s="864">
        <v>0</v>
      </c>
      <c r="E71" s="864">
        <v>0</v>
      </c>
      <c r="F71" s="864">
        <v>0</v>
      </c>
      <c r="G71" s="864">
        <v>5030.0902379999998</v>
      </c>
      <c r="H71" s="864">
        <v>3686.8842138999998</v>
      </c>
      <c r="I71" s="864">
        <v>760.73914060000004</v>
      </c>
      <c r="J71" s="864">
        <v>0</v>
      </c>
      <c r="K71" s="864">
        <v>0</v>
      </c>
      <c r="L71" s="864">
        <v>0</v>
      </c>
      <c r="M71" s="864">
        <v>0</v>
      </c>
      <c r="N71" s="864">
        <v>0</v>
      </c>
      <c r="O71" s="864">
        <v>0</v>
      </c>
      <c r="P71" s="864">
        <v>3686.8842138999998</v>
      </c>
      <c r="Q71" s="864">
        <v>760.73914060000004</v>
      </c>
      <c r="R71" s="864">
        <v>0</v>
      </c>
      <c r="S71" s="864">
        <v>5030.0902379999998</v>
      </c>
    </row>
    <row r="72" spans="2:19" ht="14" thickBot="1">
      <c r="B72" s="863" t="s">
        <v>168</v>
      </c>
      <c r="C72" s="617" t="s">
        <v>275</v>
      </c>
      <c r="D72" s="864">
        <v>104470.9713514</v>
      </c>
      <c r="E72" s="864">
        <v>1459963.1705642999</v>
      </c>
      <c r="F72" s="864">
        <v>8468.8670364000009</v>
      </c>
      <c r="G72" s="864">
        <v>0</v>
      </c>
      <c r="H72" s="864">
        <v>4920.0179299000001</v>
      </c>
      <c r="I72" s="864">
        <v>11115.6746217</v>
      </c>
      <c r="J72" s="864">
        <v>0</v>
      </c>
      <c r="K72" s="864">
        <v>0</v>
      </c>
      <c r="L72" s="864">
        <v>0</v>
      </c>
      <c r="M72" s="864">
        <v>706.44695090000005</v>
      </c>
      <c r="N72" s="864">
        <v>0</v>
      </c>
      <c r="O72" s="864">
        <v>0</v>
      </c>
      <c r="P72" s="864">
        <v>109390.9892813</v>
      </c>
      <c r="Q72" s="864">
        <v>1471785.2921368999</v>
      </c>
      <c r="R72" s="864">
        <v>8468.8670364000009</v>
      </c>
      <c r="S72" s="864">
        <v>0</v>
      </c>
    </row>
    <row r="73" spans="2:19" ht="14" thickBot="1">
      <c r="B73" s="818"/>
      <c r="C73" s="617" t="s">
        <v>360</v>
      </c>
      <c r="D73" s="864">
        <v>0</v>
      </c>
      <c r="E73" s="864">
        <v>28732.984390199999</v>
      </c>
      <c r="F73" s="864">
        <v>0</v>
      </c>
      <c r="G73" s="864">
        <v>0</v>
      </c>
      <c r="H73" s="864">
        <v>5077.0265450999996</v>
      </c>
      <c r="I73" s="864">
        <v>195764.2493878</v>
      </c>
      <c r="J73" s="864">
        <v>2786.2804019</v>
      </c>
      <c r="K73" s="864">
        <v>0</v>
      </c>
      <c r="L73" s="864">
        <v>0</v>
      </c>
      <c r="M73" s="864">
        <v>40215.762134899996</v>
      </c>
      <c r="N73" s="864">
        <v>0</v>
      </c>
      <c r="O73" s="864">
        <v>0</v>
      </c>
      <c r="P73" s="864">
        <v>5077.0265450999996</v>
      </c>
      <c r="Q73" s="864">
        <v>264712.99591300002</v>
      </c>
      <c r="R73" s="864">
        <v>2786.2804019</v>
      </c>
      <c r="S73" s="864">
        <v>0</v>
      </c>
    </row>
    <row r="74" spans="2:19" ht="14" thickBot="1">
      <c r="B74" s="818"/>
      <c r="C74" s="617" t="s">
        <v>361</v>
      </c>
      <c r="D74" s="864">
        <v>0</v>
      </c>
      <c r="E74" s="864">
        <v>0</v>
      </c>
      <c r="F74" s="864">
        <v>0</v>
      </c>
      <c r="G74" s="864">
        <v>0</v>
      </c>
      <c r="H74" s="864">
        <v>9868.0824028999996</v>
      </c>
      <c r="I74" s="864">
        <v>13321.974491299999</v>
      </c>
      <c r="J74" s="864">
        <v>0</v>
      </c>
      <c r="K74" s="864">
        <v>0</v>
      </c>
      <c r="L74" s="864">
        <v>0</v>
      </c>
      <c r="M74" s="864">
        <v>0</v>
      </c>
      <c r="N74" s="864">
        <v>0</v>
      </c>
      <c r="O74" s="864">
        <v>0</v>
      </c>
      <c r="P74" s="864">
        <v>9868.0824028999996</v>
      </c>
      <c r="Q74" s="864">
        <v>13321.974491299999</v>
      </c>
      <c r="R74" s="864">
        <v>0</v>
      </c>
      <c r="S74" s="864">
        <v>0</v>
      </c>
    </row>
    <row r="75" spans="2:19" ht="14" thickBot="1">
      <c r="B75" s="818"/>
      <c r="C75" s="617" t="s">
        <v>308</v>
      </c>
      <c r="D75" s="864">
        <v>0</v>
      </c>
      <c r="E75" s="864">
        <v>0</v>
      </c>
      <c r="F75" s="864">
        <v>0</v>
      </c>
      <c r="G75" s="864">
        <v>0</v>
      </c>
      <c r="H75" s="864">
        <v>0</v>
      </c>
      <c r="I75" s="864">
        <v>5423.7504964999998</v>
      </c>
      <c r="J75" s="864">
        <v>852.16320410000003</v>
      </c>
      <c r="K75" s="864">
        <v>0</v>
      </c>
      <c r="L75" s="864">
        <v>0</v>
      </c>
      <c r="M75" s="864">
        <v>0</v>
      </c>
      <c r="N75" s="864">
        <v>0</v>
      </c>
      <c r="O75" s="864">
        <v>0</v>
      </c>
      <c r="P75" s="864">
        <v>0</v>
      </c>
      <c r="Q75" s="864">
        <v>5423.7504964999998</v>
      </c>
      <c r="R75" s="864">
        <v>852.16320410000003</v>
      </c>
      <c r="S75" s="864">
        <v>0</v>
      </c>
    </row>
    <row r="76" spans="2:19" ht="14" thickBot="1">
      <c r="B76" s="818"/>
      <c r="C76" s="617" t="s">
        <v>291</v>
      </c>
      <c r="D76" s="864">
        <v>60044.9206319</v>
      </c>
      <c r="E76" s="864">
        <v>6893.0153074999998</v>
      </c>
      <c r="F76" s="864">
        <v>0</v>
      </c>
      <c r="G76" s="864">
        <v>0</v>
      </c>
      <c r="H76" s="864">
        <v>325712.79341129999</v>
      </c>
      <c r="I76" s="864">
        <v>342765.48875919997</v>
      </c>
      <c r="J76" s="864">
        <v>18036.752341799998</v>
      </c>
      <c r="K76" s="864">
        <v>0</v>
      </c>
      <c r="L76" s="864">
        <v>25729.117285799999</v>
      </c>
      <c r="M76" s="864">
        <v>17892.606903100001</v>
      </c>
      <c r="N76" s="864">
        <v>0</v>
      </c>
      <c r="O76" s="864">
        <v>0</v>
      </c>
      <c r="P76" s="864">
        <v>411486.83132900001</v>
      </c>
      <c r="Q76" s="864">
        <v>367551.11096979998</v>
      </c>
      <c r="R76" s="864">
        <v>18036.752341799998</v>
      </c>
      <c r="S76" s="864">
        <v>0</v>
      </c>
    </row>
    <row r="77" spans="2:19" ht="14" thickBot="1">
      <c r="B77" s="818"/>
      <c r="C77" s="617" t="s">
        <v>294</v>
      </c>
      <c r="D77" s="864">
        <v>75494.090901699994</v>
      </c>
      <c r="E77" s="864">
        <v>62102.964274500002</v>
      </c>
      <c r="F77" s="864">
        <v>17581.473967900001</v>
      </c>
      <c r="G77" s="864">
        <v>0</v>
      </c>
      <c r="H77" s="864">
        <v>294842.7187193</v>
      </c>
      <c r="I77" s="864">
        <v>479280.66162859998</v>
      </c>
      <c r="J77" s="864">
        <v>80772.237567999997</v>
      </c>
      <c r="K77" s="864">
        <v>0</v>
      </c>
      <c r="L77" s="864">
        <v>13130.6686673</v>
      </c>
      <c r="M77" s="864">
        <v>50889.156871500003</v>
      </c>
      <c r="N77" s="864">
        <v>0</v>
      </c>
      <c r="O77" s="864">
        <v>0</v>
      </c>
      <c r="P77" s="864">
        <v>383467.47828829999</v>
      </c>
      <c r="Q77" s="864">
        <v>592272.78277459997</v>
      </c>
      <c r="R77" s="864">
        <v>98353.711535900002</v>
      </c>
      <c r="S77" s="864">
        <v>0</v>
      </c>
    </row>
    <row r="78" spans="2:19" ht="14" thickBot="1">
      <c r="B78" s="818"/>
      <c r="C78" s="617" t="s">
        <v>300</v>
      </c>
      <c r="D78" s="864">
        <v>0</v>
      </c>
      <c r="E78" s="864">
        <v>791.20572349999998</v>
      </c>
      <c r="F78" s="864">
        <v>0</v>
      </c>
      <c r="G78" s="864">
        <v>0</v>
      </c>
      <c r="H78" s="864">
        <v>0</v>
      </c>
      <c r="I78" s="864">
        <v>1828.7481869000001</v>
      </c>
      <c r="J78" s="864">
        <v>0</v>
      </c>
      <c r="K78" s="864">
        <v>0</v>
      </c>
      <c r="L78" s="864">
        <v>754.69057729999997</v>
      </c>
      <c r="M78" s="864">
        <v>0</v>
      </c>
      <c r="N78" s="864">
        <v>0</v>
      </c>
      <c r="O78" s="864">
        <v>0</v>
      </c>
      <c r="P78" s="864">
        <v>754.69057729999997</v>
      </c>
      <c r="Q78" s="864">
        <v>2619.9539104</v>
      </c>
      <c r="R78" s="864">
        <v>0</v>
      </c>
      <c r="S78" s="864">
        <v>0</v>
      </c>
    </row>
    <row r="79" spans="2:19" ht="14" thickBot="1">
      <c r="B79" s="818"/>
      <c r="C79" s="617" t="s">
        <v>302</v>
      </c>
      <c r="D79" s="864">
        <v>0</v>
      </c>
      <c r="E79" s="864">
        <v>0</v>
      </c>
      <c r="F79" s="864">
        <v>0</v>
      </c>
      <c r="G79" s="864">
        <v>0</v>
      </c>
      <c r="H79" s="864">
        <v>0</v>
      </c>
      <c r="I79" s="864">
        <v>0</v>
      </c>
      <c r="J79" s="864">
        <v>0</v>
      </c>
      <c r="K79" s="864">
        <v>0</v>
      </c>
      <c r="L79" s="864">
        <v>0</v>
      </c>
      <c r="M79" s="864">
        <v>0</v>
      </c>
      <c r="N79" s="864">
        <v>0</v>
      </c>
      <c r="O79" s="864">
        <v>0</v>
      </c>
      <c r="P79" s="864">
        <v>0</v>
      </c>
      <c r="Q79" s="864">
        <v>0</v>
      </c>
      <c r="R79" s="864">
        <v>0</v>
      </c>
      <c r="S79" s="864">
        <v>0</v>
      </c>
    </row>
    <row r="80" spans="2:19" ht="14" thickBot="1">
      <c r="B80" s="818"/>
      <c r="C80" s="617" t="s">
        <v>362</v>
      </c>
      <c r="D80" s="864">
        <v>0</v>
      </c>
      <c r="E80" s="864">
        <v>0</v>
      </c>
      <c r="F80" s="864">
        <v>0</v>
      </c>
      <c r="G80" s="864">
        <v>0</v>
      </c>
      <c r="H80" s="864">
        <v>0</v>
      </c>
      <c r="I80" s="864">
        <v>0</v>
      </c>
      <c r="J80" s="864">
        <v>0</v>
      </c>
      <c r="K80" s="864">
        <v>0</v>
      </c>
      <c r="L80" s="864">
        <v>0</v>
      </c>
      <c r="M80" s="864">
        <v>0</v>
      </c>
      <c r="N80" s="864">
        <v>0</v>
      </c>
      <c r="O80" s="864">
        <v>0</v>
      </c>
      <c r="P80" s="864">
        <v>0</v>
      </c>
      <c r="Q80" s="864">
        <v>0</v>
      </c>
      <c r="R80" s="864">
        <v>0</v>
      </c>
      <c r="S80" s="864">
        <v>0</v>
      </c>
    </row>
    <row r="81" spans="2:19" ht="14" thickBot="1">
      <c r="B81" s="818"/>
      <c r="C81" s="617" t="s">
        <v>363</v>
      </c>
      <c r="D81" s="864">
        <v>0</v>
      </c>
      <c r="E81" s="864">
        <v>0</v>
      </c>
      <c r="F81" s="864">
        <v>21552.740750299999</v>
      </c>
      <c r="G81" s="864">
        <v>0</v>
      </c>
      <c r="H81" s="864">
        <v>0</v>
      </c>
      <c r="I81" s="864">
        <v>0</v>
      </c>
      <c r="J81" s="864">
        <v>31734.925281399999</v>
      </c>
      <c r="K81" s="864">
        <v>0</v>
      </c>
      <c r="L81" s="864">
        <v>0</v>
      </c>
      <c r="M81" s="864">
        <v>0</v>
      </c>
      <c r="N81" s="864">
        <v>13772.806674900001</v>
      </c>
      <c r="O81" s="864">
        <v>0</v>
      </c>
      <c r="P81" s="864">
        <v>0</v>
      </c>
      <c r="Q81" s="864">
        <v>0</v>
      </c>
      <c r="R81" s="864">
        <v>67060.472706500004</v>
      </c>
      <c r="S81" s="864">
        <v>0</v>
      </c>
    </row>
    <row r="82" spans="2:19" ht="14" thickBot="1">
      <c r="B82" s="818"/>
      <c r="C82" s="617" t="s">
        <v>83</v>
      </c>
      <c r="D82" s="864">
        <v>3214.8182468</v>
      </c>
      <c r="E82" s="864">
        <v>11257.7990565</v>
      </c>
      <c r="F82" s="864">
        <v>0</v>
      </c>
      <c r="G82" s="864">
        <v>0</v>
      </c>
      <c r="H82" s="864">
        <v>542.70145530000002</v>
      </c>
      <c r="I82" s="864">
        <v>0</v>
      </c>
      <c r="J82" s="864">
        <v>0</v>
      </c>
      <c r="K82" s="864">
        <v>0</v>
      </c>
      <c r="L82" s="864">
        <v>0</v>
      </c>
      <c r="M82" s="864">
        <v>0</v>
      </c>
      <c r="N82" s="864">
        <v>0</v>
      </c>
      <c r="O82" s="864">
        <v>0</v>
      </c>
      <c r="P82" s="864">
        <v>3757.5197020999999</v>
      </c>
      <c r="Q82" s="864">
        <v>11257.7990565</v>
      </c>
      <c r="R82" s="864">
        <v>0</v>
      </c>
      <c r="S82" s="864">
        <v>0</v>
      </c>
    </row>
    <row r="83" spans="2:19" ht="14" thickBot="1">
      <c r="B83" s="818"/>
      <c r="C83" s="617" t="s">
        <v>161</v>
      </c>
      <c r="D83" s="864">
        <v>0</v>
      </c>
      <c r="E83" s="864">
        <v>0</v>
      </c>
      <c r="F83" s="864">
        <v>0</v>
      </c>
      <c r="G83" s="864">
        <v>0</v>
      </c>
      <c r="H83" s="864">
        <v>681.43701339999996</v>
      </c>
      <c r="I83" s="864">
        <v>7181.4015904999997</v>
      </c>
      <c r="J83" s="864">
        <v>0</v>
      </c>
      <c r="K83" s="864">
        <v>0</v>
      </c>
      <c r="L83" s="864">
        <v>0</v>
      </c>
      <c r="M83" s="864">
        <v>0</v>
      </c>
      <c r="N83" s="864">
        <v>0</v>
      </c>
      <c r="O83" s="864">
        <v>0</v>
      </c>
      <c r="P83" s="864">
        <v>681.43701339999996</v>
      </c>
      <c r="Q83" s="864">
        <v>7181.4015904999997</v>
      </c>
      <c r="R83" s="864">
        <v>0</v>
      </c>
      <c r="S83" s="864">
        <v>0</v>
      </c>
    </row>
    <row r="84" spans="2:19" ht="14" thickBot="1">
      <c r="B84" s="863" t="s">
        <v>169</v>
      </c>
      <c r="C84" s="617" t="s">
        <v>275</v>
      </c>
      <c r="D84" s="864">
        <v>263105.66149570001</v>
      </c>
      <c r="E84" s="864">
        <v>11898487.506947599</v>
      </c>
      <c r="F84" s="864">
        <v>422824.15302109998</v>
      </c>
      <c r="G84" s="864">
        <v>90224.482790599999</v>
      </c>
      <c r="H84" s="864">
        <v>0</v>
      </c>
      <c r="I84" s="864">
        <v>11081.325112299999</v>
      </c>
      <c r="J84" s="864">
        <v>0</v>
      </c>
      <c r="K84" s="864">
        <v>0</v>
      </c>
      <c r="L84" s="864">
        <v>6272.8357667</v>
      </c>
      <c r="M84" s="864">
        <v>45876.259432899999</v>
      </c>
      <c r="N84" s="864">
        <v>8690.0321767000005</v>
      </c>
      <c r="O84" s="864">
        <v>0</v>
      </c>
      <c r="P84" s="864">
        <v>269378.49726239999</v>
      </c>
      <c r="Q84" s="864">
        <v>11955445.0914928</v>
      </c>
      <c r="R84" s="864">
        <v>431514.18519779999</v>
      </c>
      <c r="S84" s="864">
        <v>90224.482790599999</v>
      </c>
    </row>
    <row r="85" spans="2:19" ht="14" thickBot="1">
      <c r="B85" s="818"/>
      <c r="C85" s="617" t="s">
        <v>360</v>
      </c>
      <c r="D85" s="864">
        <v>5904.8297536999999</v>
      </c>
      <c r="E85" s="864">
        <v>97619.485463799996</v>
      </c>
      <c r="F85" s="864">
        <v>3823.4215979999999</v>
      </c>
      <c r="G85" s="864">
        <v>0</v>
      </c>
      <c r="H85" s="864">
        <v>0</v>
      </c>
      <c r="I85" s="864">
        <v>0</v>
      </c>
      <c r="J85" s="864">
        <v>0</v>
      </c>
      <c r="K85" s="864">
        <v>0</v>
      </c>
      <c r="L85" s="864">
        <v>0</v>
      </c>
      <c r="M85" s="864">
        <v>54437.142898700004</v>
      </c>
      <c r="N85" s="864">
        <v>0</v>
      </c>
      <c r="O85" s="864">
        <v>0</v>
      </c>
      <c r="P85" s="864">
        <v>5904.8297536999999</v>
      </c>
      <c r="Q85" s="864">
        <v>152056.62836249999</v>
      </c>
      <c r="R85" s="864">
        <v>3823.4215979999999</v>
      </c>
      <c r="S85" s="864">
        <v>0</v>
      </c>
    </row>
    <row r="86" spans="2:19" ht="14" thickBot="1">
      <c r="B86" s="818"/>
      <c r="C86" s="617" t="s">
        <v>361</v>
      </c>
      <c r="D86" s="864">
        <v>0</v>
      </c>
      <c r="E86" s="864">
        <v>31461.4139483</v>
      </c>
      <c r="F86" s="864">
        <v>855.80745049999996</v>
      </c>
      <c r="G86" s="864">
        <v>0</v>
      </c>
      <c r="H86" s="864">
        <v>0</v>
      </c>
      <c r="I86" s="864">
        <v>3030.3460608</v>
      </c>
      <c r="J86" s="864">
        <v>0</v>
      </c>
      <c r="K86" s="864">
        <v>0</v>
      </c>
      <c r="L86" s="864">
        <v>0</v>
      </c>
      <c r="M86" s="864">
        <v>4692.8606099999997</v>
      </c>
      <c r="N86" s="864">
        <v>0</v>
      </c>
      <c r="O86" s="864">
        <v>0</v>
      </c>
      <c r="P86" s="864">
        <v>0</v>
      </c>
      <c r="Q86" s="864">
        <v>39184.620619100002</v>
      </c>
      <c r="R86" s="864">
        <v>855.80745049999996</v>
      </c>
      <c r="S86" s="864">
        <v>0</v>
      </c>
    </row>
    <row r="87" spans="2:19" ht="14" thickBot="1">
      <c r="B87" s="818"/>
      <c r="C87" s="617" t="s">
        <v>308</v>
      </c>
      <c r="D87" s="864">
        <v>27796.570334799999</v>
      </c>
      <c r="E87" s="864">
        <v>33899.224059</v>
      </c>
      <c r="F87" s="864">
        <v>21797.635310900001</v>
      </c>
      <c r="G87" s="864">
        <v>0</v>
      </c>
      <c r="H87" s="864">
        <v>0</v>
      </c>
      <c r="I87" s="864">
        <v>0</v>
      </c>
      <c r="J87" s="864">
        <v>0</v>
      </c>
      <c r="K87" s="864">
        <v>0</v>
      </c>
      <c r="L87" s="864">
        <v>6706.5097070000002</v>
      </c>
      <c r="M87" s="864">
        <v>607.42339230000005</v>
      </c>
      <c r="N87" s="864">
        <v>0</v>
      </c>
      <c r="O87" s="864">
        <v>0</v>
      </c>
      <c r="P87" s="864">
        <v>34503.080041900001</v>
      </c>
      <c r="Q87" s="864">
        <v>34506.647451299999</v>
      </c>
      <c r="R87" s="864">
        <v>21797.635310900001</v>
      </c>
      <c r="S87" s="864">
        <v>0</v>
      </c>
    </row>
    <row r="88" spans="2:19" ht="14" thickBot="1">
      <c r="B88" s="818"/>
      <c r="C88" s="617" t="s">
        <v>291</v>
      </c>
      <c r="D88" s="864">
        <v>88318.000293200006</v>
      </c>
      <c r="E88" s="864">
        <v>52579.162071699997</v>
      </c>
      <c r="F88" s="864">
        <v>25363.124183799999</v>
      </c>
      <c r="G88" s="864">
        <v>723.33457929999997</v>
      </c>
      <c r="H88" s="864">
        <v>3260.7520832</v>
      </c>
      <c r="I88" s="864">
        <v>0</v>
      </c>
      <c r="J88" s="864">
        <v>0</v>
      </c>
      <c r="K88" s="864">
        <v>0</v>
      </c>
      <c r="L88" s="864">
        <v>0</v>
      </c>
      <c r="M88" s="864">
        <v>13049.341052100001</v>
      </c>
      <c r="N88" s="864">
        <v>876.4838211</v>
      </c>
      <c r="O88" s="864">
        <v>0</v>
      </c>
      <c r="P88" s="864">
        <v>91578.752376499993</v>
      </c>
      <c r="Q88" s="864">
        <v>65628.503123799994</v>
      </c>
      <c r="R88" s="864">
        <v>26239.608004900001</v>
      </c>
      <c r="S88" s="864">
        <v>723.33457929999997</v>
      </c>
    </row>
    <row r="89" spans="2:19" ht="14" thickBot="1">
      <c r="B89" s="818"/>
      <c r="C89" s="617" t="s">
        <v>294</v>
      </c>
      <c r="D89" s="864">
        <v>175542.76022249999</v>
      </c>
      <c r="E89" s="864">
        <v>225970.39484739999</v>
      </c>
      <c r="F89" s="864">
        <v>99281.6675369</v>
      </c>
      <c r="G89" s="864">
        <v>2027.7602253</v>
      </c>
      <c r="H89" s="864">
        <v>49681.566119399999</v>
      </c>
      <c r="I89" s="864">
        <v>152436.1096239</v>
      </c>
      <c r="J89" s="864">
        <v>715.76438629999996</v>
      </c>
      <c r="K89" s="864">
        <v>0</v>
      </c>
      <c r="L89" s="864">
        <v>6712.3648217999998</v>
      </c>
      <c r="M89" s="864">
        <v>14726.8814919</v>
      </c>
      <c r="N89" s="864">
        <v>20970.5847249</v>
      </c>
      <c r="O89" s="864">
        <v>0</v>
      </c>
      <c r="P89" s="864">
        <v>231936.69116369999</v>
      </c>
      <c r="Q89" s="864">
        <v>393133.38596320001</v>
      </c>
      <c r="R89" s="864">
        <v>120968.01664810001</v>
      </c>
      <c r="S89" s="864">
        <v>2027.7602253</v>
      </c>
    </row>
    <row r="90" spans="2:19" ht="14" thickBot="1">
      <c r="B90" s="818"/>
      <c r="C90" s="617" t="s">
        <v>300</v>
      </c>
      <c r="D90" s="864">
        <v>49442.931664600001</v>
      </c>
      <c r="E90" s="864">
        <v>83731.149509900002</v>
      </c>
      <c r="F90" s="864">
        <v>37073.490917100004</v>
      </c>
      <c r="G90" s="864">
        <v>1274.2752333999999</v>
      </c>
      <c r="H90" s="864">
        <v>0</v>
      </c>
      <c r="I90" s="864">
        <v>0</v>
      </c>
      <c r="J90" s="864">
        <v>0</v>
      </c>
      <c r="K90" s="864">
        <v>0</v>
      </c>
      <c r="L90" s="864">
        <v>24886.300162299998</v>
      </c>
      <c r="M90" s="864">
        <v>0</v>
      </c>
      <c r="N90" s="864">
        <v>1619.2661413000001</v>
      </c>
      <c r="O90" s="864">
        <v>0</v>
      </c>
      <c r="P90" s="864">
        <v>74329.231826799994</v>
      </c>
      <c r="Q90" s="864">
        <v>83731.149509900002</v>
      </c>
      <c r="R90" s="864">
        <v>38692.757058399999</v>
      </c>
      <c r="S90" s="864">
        <v>1274.2752333999999</v>
      </c>
    </row>
    <row r="91" spans="2:19" ht="14" thickBot="1">
      <c r="B91" s="818"/>
      <c r="C91" s="617" t="s">
        <v>302</v>
      </c>
      <c r="D91" s="864">
        <v>0</v>
      </c>
      <c r="E91" s="864">
        <v>0</v>
      </c>
      <c r="F91" s="864">
        <v>0</v>
      </c>
      <c r="G91" s="864">
        <v>0</v>
      </c>
      <c r="H91" s="864">
        <v>0</v>
      </c>
      <c r="I91" s="864">
        <v>0</v>
      </c>
      <c r="J91" s="864">
        <v>0</v>
      </c>
      <c r="K91" s="864">
        <v>0</v>
      </c>
      <c r="L91" s="864">
        <v>0</v>
      </c>
      <c r="M91" s="864">
        <v>0</v>
      </c>
      <c r="N91" s="864">
        <v>0</v>
      </c>
      <c r="O91" s="864">
        <v>0</v>
      </c>
      <c r="P91" s="864">
        <v>0</v>
      </c>
      <c r="Q91" s="864">
        <v>0</v>
      </c>
      <c r="R91" s="864">
        <v>0</v>
      </c>
      <c r="S91" s="864">
        <v>0</v>
      </c>
    </row>
    <row r="92" spans="2:19" ht="14" thickBot="1">
      <c r="B92" s="818"/>
      <c r="C92" s="617" t="s">
        <v>362</v>
      </c>
      <c r="D92" s="864">
        <v>2918.2819659000002</v>
      </c>
      <c r="E92" s="864">
        <v>2785.51404</v>
      </c>
      <c r="F92" s="864">
        <v>911.9480519</v>
      </c>
      <c r="G92" s="864">
        <v>0</v>
      </c>
      <c r="H92" s="864">
        <v>0</v>
      </c>
      <c r="I92" s="864">
        <v>0</v>
      </c>
      <c r="J92" s="864">
        <v>0</v>
      </c>
      <c r="K92" s="864">
        <v>0</v>
      </c>
      <c r="L92" s="864">
        <v>0</v>
      </c>
      <c r="M92" s="864">
        <v>0</v>
      </c>
      <c r="N92" s="864">
        <v>0</v>
      </c>
      <c r="O92" s="864">
        <v>0</v>
      </c>
      <c r="P92" s="864">
        <v>2918.2819659000002</v>
      </c>
      <c r="Q92" s="864">
        <v>2785.51404</v>
      </c>
      <c r="R92" s="864">
        <v>911.9480519</v>
      </c>
      <c r="S92" s="864">
        <v>0</v>
      </c>
    </row>
    <row r="93" spans="2:19" ht="14" thickBot="1">
      <c r="B93" s="818"/>
      <c r="C93" s="617" t="s">
        <v>363</v>
      </c>
      <c r="D93" s="864">
        <v>0</v>
      </c>
      <c r="E93" s="864">
        <v>0</v>
      </c>
      <c r="F93" s="864">
        <v>10180.1196471</v>
      </c>
      <c r="G93" s="864">
        <v>0</v>
      </c>
      <c r="H93" s="864">
        <v>0</v>
      </c>
      <c r="I93" s="864">
        <v>0</v>
      </c>
      <c r="J93" s="864">
        <v>0</v>
      </c>
      <c r="K93" s="864">
        <v>0</v>
      </c>
      <c r="L93" s="864">
        <v>0</v>
      </c>
      <c r="M93" s="864">
        <v>0</v>
      </c>
      <c r="N93" s="864">
        <v>685.18209019999995</v>
      </c>
      <c r="O93" s="864">
        <v>0</v>
      </c>
      <c r="P93" s="864">
        <v>0</v>
      </c>
      <c r="Q93" s="864">
        <v>0</v>
      </c>
      <c r="R93" s="864">
        <v>10865.3017373</v>
      </c>
      <c r="S93" s="864">
        <v>0</v>
      </c>
    </row>
    <row r="94" spans="2:19" ht="14" thickBot="1">
      <c r="B94" s="818"/>
      <c r="C94" s="617" t="s">
        <v>83</v>
      </c>
      <c r="D94" s="864">
        <v>22911.878841199999</v>
      </c>
      <c r="E94" s="864">
        <v>28253.926807299998</v>
      </c>
      <c r="F94" s="864">
        <v>722.29200930000002</v>
      </c>
      <c r="G94" s="864">
        <v>0</v>
      </c>
      <c r="H94" s="864">
        <v>0</v>
      </c>
      <c r="I94" s="864">
        <v>0</v>
      </c>
      <c r="J94" s="864">
        <v>0</v>
      </c>
      <c r="K94" s="864">
        <v>0</v>
      </c>
      <c r="L94" s="864">
        <v>8137.8352691999999</v>
      </c>
      <c r="M94" s="864">
        <v>0</v>
      </c>
      <c r="N94" s="864">
        <v>0</v>
      </c>
      <c r="O94" s="864">
        <v>0</v>
      </c>
      <c r="P94" s="864">
        <v>31049.7141104</v>
      </c>
      <c r="Q94" s="864">
        <v>28253.926807299998</v>
      </c>
      <c r="R94" s="864">
        <v>722.29200930000002</v>
      </c>
      <c r="S94" s="864">
        <v>0</v>
      </c>
    </row>
    <row r="95" spans="2:19" ht="14" thickBot="1">
      <c r="B95" s="818"/>
      <c r="C95" s="617" t="s">
        <v>161</v>
      </c>
      <c r="D95" s="864">
        <v>2747.1991678999998</v>
      </c>
      <c r="E95" s="864">
        <v>0</v>
      </c>
      <c r="F95" s="864">
        <v>787.59434850000002</v>
      </c>
      <c r="G95" s="864">
        <v>27851.0013583</v>
      </c>
      <c r="H95" s="864">
        <v>0</v>
      </c>
      <c r="I95" s="864">
        <v>0</v>
      </c>
      <c r="J95" s="864">
        <v>0</v>
      </c>
      <c r="K95" s="864">
        <v>0</v>
      </c>
      <c r="L95" s="864">
        <v>0</v>
      </c>
      <c r="M95" s="864">
        <v>0</v>
      </c>
      <c r="N95" s="864">
        <v>0</v>
      </c>
      <c r="O95" s="864">
        <v>0</v>
      </c>
      <c r="P95" s="864">
        <v>2747.1991678999998</v>
      </c>
      <c r="Q95" s="864">
        <v>0</v>
      </c>
      <c r="R95" s="864">
        <v>787.59434850000002</v>
      </c>
      <c r="S95" s="864">
        <v>27851.0013583</v>
      </c>
    </row>
    <row r="96" spans="2:19" ht="14" thickBot="1">
      <c r="B96" s="863" t="s">
        <v>170</v>
      </c>
      <c r="C96" s="617" t="s">
        <v>275</v>
      </c>
      <c r="D96" s="864">
        <v>21824.9869965</v>
      </c>
      <c r="E96" s="864">
        <v>1372414.4621698</v>
      </c>
      <c r="F96" s="864">
        <v>6749.9515076999996</v>
      </c>
      <c r="G96" s="864">
        <v>11849.033993499999</v>
      </c>
      <c r="H96" s="864">
        <v>9653.8915398000008</v>
      </c>
      <c r="I96" s="864">
        <v>148215.22765029999</v>
      </c>
      <c r="J96" s="864">
        <v>0</v>
      </c>
      <c r="K96" s="864">
        <v>0</v>
      </c>
      <c r="L96" s="864">
        <v>0</v>
      </c>
      <c r="M96" s="864">
        <v>12359.9486282</v>
      </c>
      <c r="N96" s="864">
        <v>0</v>
      </c>
      <c r="O96" s="864">
        <v>0</v>
      </c>
      <c r="P96" s="864">
        <v>31478.878536299999</v>
      </c>
      <c r="Q96" s="864">
        <v>1532989.6384484</v>
      </c>
      <c r="R96" s="864">
        <v>6749.9515076999996</v>
      </c>
      <c r="S96" s="864">
        <v>11849.033993499999</v>
      </c>
    </row>
    <row r="97" spans="2:19" ht="14" thickBot="1">
      <c r="B97" s="818"/>
      <c r="C97" s="617" t="s">
        <v>360</v>
      </c>
      <c r="D97" s="864">
        <v>0</v>
      </c>
      <c r="E97" s="864">
        <v>24497.808377900001</v>
      </c>
      <c r="F97" s="864">
        <v>0</v>
      </c>
      <c r="G97" s="864">
        <v>0</v>
      </c>
      <c r="H97" s="864">
        <v>1081.7204841</v>
      </c>
      <c r="I97" s="864">
        <v>117285.3409715</v>
      </c>
      <c r="J97" s="864">
        <v>996.11283679999997</v>
      </c>
      <c r="K97" s="864">
        <v>0</v>
      </c>
      <c r="L97" s="864">
        <v>0</v>
      </c>
      <c r="M97" s="864">
        <v>57843.960045699998</v>
      </c>
      <c r="N97" s="864">
        <v>0</v>
      </c>
      <c r="O97" s="864">
        <v>0</v>
      </c>
      <c r="P97" s="864">
        <v>1081.7204841</v>
      </c>
      <c r="Q97" s="864">
        <v>199627.10939510001</v>
      </c>
      <c r="R97" s="864">
        <v>996.11283679999997</v>
      </c>
      <c r="S97" s="864">
        <v>0</v>
      </c>
    </row>
    <row r="98" spans="2:19" ht="14" thickBot="1">
      <c r="B98" s="818"/>
      <c r="C98" s="617" t="s">
        <v>361</v>
      </c>
      <c r="D98" s="864">
        <v>0</v>
      </c>
      <c r="E98" s="864">
        <v>0</v>
      </c>
      <c r="F98" s="864">
        <v>0</v>
      </c>
      <c r="G98" s="864">
        <v>0</v>
      </c>
      <c r="H98" s="864">
        <v>0</v>
      </c>
      <c r="I98" s="864">
        <v>4760.6532556000002</v>
      </c>
      <c r="J98" s="864">
        <v>0</v>
      </c>
      <c r="K98" s="864">
        <v>0</v>
      </c>
      <c r="L98" s="864">
        <v>0</v>
      </c>
      <c r="M98" s="864">
        <v>2108.6212151</v>
      </c>
      <c r="N98" s="864">
        <v>0</v>
      </c>
      <c r="O98" s="864">
        <v>0</v>
      </c>
      <c r="P98" s="864">
        <v>0</v>
      </c>
      <c r="Q98" s="864">
        <v>6869.2744707000002</v>
      </c>
      <c r="R98" s="864">
        <v>0</v>
      </c>
      <c r="S98" s="864">
        <v>0</v>
      </c>
    </row>
    <row r="99" spans="2:19" ht="14" thickBot="1">
      <c r="B99" s="818"/>
      <c r="C99" s="617" t="s">
        <v>308</v>
      </c>
      <c r="D99" s="864">
        <v>0</v>
      </c>
      <c r="E99" s="864">
        <v>1242.1036142</v>
      </c>
      <c r="F99" s="864">
        <v>2044.9606712</v>
      </c>
      <c r="G99" s="864">
        <v>0</v>
      </c>
      <c r="H99" s="864">
        <v>0</v>
      </c>
      <c r="I99" s="864">
        <v>529.23384299999998</v>
      </c>
      <c r="J99" s="864">
        <v>0</v>
      </c>
      <c r="K99" s="864">
        <v>0</v>
      </c>
      <c r="L99" s="864">
        <v>0</v>
      </c>
      <c r="M99" s="864">
        <v>0</v>
      </c>
      <c r="N99" s="864">
        <v>0</v>
      </c>
      <c r="O99" s="864">
        <v>0</v>
      </c>
      <c r="P99" s="864">
        <v>0</v>
      </c>
      <c r="Q99" s="864">
        <v>1771.3374573000001</v>
      </c>
      <c r="R99" s="864">
        <v>2044.9606712</v>
      </c>
      <c r="S99" s="864">
        <v>0</v>
      </c>
    </row>
    <row r="100" spans="2:19" ht="14" thickBot="1">
      <c r="B100" s="818"/>
      <c r="C100" s="617" t="s">
        <v>291</v>
      </c>
      <c r="D100" s="864">
        <v>10132.8777099</v>
      </c>
      <c r="E100" s="864">
        <v>41749.694403000001</v>
      </c>
      <c r="F100" s="864">
        <v>9676.9734573999995</v>
      </c>
      <c r="G100" s="864">
        <v>1221.2004314000001</v>
      </c>
      <c r="H100" s="864">
        <v>185587.8898829</v>
      </c>
      <c r="I100" s="864">
        <v>689430.29268119996</v>
      </c>
      <c r="J100" s="864">
        <v>148044.9714062</v>
      </c>
      <c r="K100" s="864">
        <v>8592.5797399000003</v>
      </c>
      <c r="L100" s="864">
        <v>19123.883265699998</v>
      </c>
      <c r="M100" s="864">
        <v>52146.081619500001</v>
      </c>
      <c r="N100" s="864">
        <v>7628.2997300999996</v>
      </c>
      <c r="O100" s="864">
        <v>0</v>
      </c>
      <c r="P100" s="864">
        <v>214844.65085840001</v>
      </c>
      <c r="Q100" s="864">
        <v>783326.06870379997</v>
      </c>
      <c r="R100" s="864">
        <v>165350.24459369999</v>
      </c>
      <c r="S100" s="864">
        <v>9813.7801712</v>
      </c>
    </row>
    <row r="101" spans="2:19" ht="14" thickBot="1">
      <c r="B101" s="818"/>
      <c r="C101" s="617" t="s">
        <v>294</v>
      </c>
      <c r="D101" s="864">
        <v>60648.758615500003</v>
      </c>
      <c r="E101" s="864">
        <v>82920.170968899998</v>
      </c>
      <c r="F101" s="864">
        <v>29413.2328643</v>
      </c>
      <c r="G101" s="864">
        <v>1379.3758072000001</v>
      </c>
      <c r="H101" s="864">
        <v>310065.39647209999</v>
      </c>
      <c r="I101" s="864">
        <v>640955.2870144</v>
      </c>
      <c r="J101" s="864">
        <v>62698.710233400001</v>
      </c>
      <c r="K101" s="864">
        <v>6458.1753844000004</v>
      </c>
      <c r="L101" s="864">
        <v>20673.694095700001</v>
      </c>
      <c r="M101" s="864">
        <v>60568.450099100002</v>
      </c>
      <c r="N101" s="864">
        <v>20191.8436268</v>
      </c>
      <c r="O101" s="864">
        <v>5049.9701627000004</v>
      </c>
      <c r="P101" s="864">
        <v>391387.84918329999</v>
      </c>
      <c r="Q101" s="864">
        <v>784443.90808239998</v>
      </c>
      <c r="R101" s="864">
        <v>112303.7867246</v>
      </c>
      <c r="S101" s="864">
        <v>12887.521354300001</v>
      </c>
    </row>
    <row r="102" spans="2:19" ht="14" thickBot="1">
      <c r="B102" s="818"/>
      <c r="C102" s="617" t="s">
        <v>300</v>
      </c>
      <c r="D102" s="864">
        <v>0</v>
      </c>
      <c r="E102" s="864">
        <v>552.95966169999997</v>
      </c>
      <c r="F102" s="864">
        <v>0</v>
      </c>
      <c r="G102" s="864">
        <v>0</v>
      </c>
      <c r="H102" s="864">
        <v>0</v>
      </c>
      <c r="I102" s="864">
        <v>2489.7024795000002</v>
      </c>
      <c r="J102" s="864">
        <v>0</v>
      </c>
      <c r="K102" s="864">
        <v>0</v>
      </c>
      <c r="L102" s="864">
        <v>0</v>
      </c>
      <c r="M102" s="864">
        <v>0</v>
      </c>
      <c r="N102" s="864">
        <v>0</v>
      </c>
      <c r="O102" s="864">
        <v>0</v>
      </c>
      <c r="P102" s="864">
        <v>0</v>
      </c>
      <c r="Q102" s="864">
        <v>3042.6621412</v>
      </c>
      <c r="R102" s="864">
        <v>0</v>
      </c>
      <c r="S102" s="864">
        <v>0</v>
      </c>
    </row>
    <row r="103" spans="2:19" ht="14" thickBot="1">
      <c r="B103" s="818"/>
      <c r="C103" s="617" t="s">
        <v>302</v>
      </c>
      <c r="D103" s="864">
        <v>0</v>
      </c>
      <c r="E103" s="864">
        <v>0</v>
      </c>
      <c r="F103" s="864">
        <v>731.77538230000005</v>
      </c>
      <c r="G103" s="864">
        <v>0</v>
      </c>
      <c r="H103" s="864">
        <v>0</v>
      </c>
      <c r="I103" s="864">
        <v>3384.2758238000001</v>
      </c>
      <c r="J103" s="864">
        <v>0</v>
      </c>
      <c r="K103" s="864">
        <v>0</v>
      </c>
      <c r="L103" s="864">
        <v>0</v>
      </c>
      <c r="M103" s="864">
        <v>0</v>
      </c>
      <c r="N103" s="864">
        <v>0</v>
      </c>
      <c r="O103" s="864">
        <v>0</v>
      </c>
      <c r="P103" s="864">
        <v>0</v>
      </c>
      <c r="Q103" s="864">
        <v>3384.2758238000001</v>
      </c>
      <c r="R103" s="864">
        <v>731.77538230000005</v>
      </c>
      <c r="S103" s="864">
        <v>0</v>
      </c>
    </row>
    <row r="104" spans="2:19" ht="14" thickBot="1">
      <c r="B104" s="818"/>
      <c r="C104" s="617" t="s">
        <v>362</v>
      </c>
      <c r="D104" s="864">
        <v>32917.870838199997</v>
      </c>
      <c r="E104" s="864">
        <v>0</v>
      </c>
      <c r="F104" s="864">
        <v>0</v>
      </c>
      <c r="G104" s="864">
        <v>0</v>
      </c>
      <c r="H104" s="864">
        <v>11248.319196300001</v>
      </c>
      <c r="I104" s="864">
        <v>32656.665033000001</v>
      </c>
      <c r="J104" s="864">
        <v>0</v>
      </c>
      <c r="K104" s="864">
        <v>0</v>
      </c>
      <c r="L104" s="864">
        <v>0</v>
      </c>
      <c r="M104" s="864">
        <v>0</v>
      </c>
      <c r="N104" s="864">
        <v>0</v>
      </c>
      <c r="O104" s="864">
        <v>0</v>
      </c>
      <c r="P104" s="864">
        <v>44166.190034500003</v>
      </c>
      <c r="Q104" s="864">
        <v>32656.665033000001</v>
      </c>
      <c r="R104" s="864">
        <v>0</v>
      </c>
      <c r="S104" s="864">
        <v>0</v>
      </c>
    </row>
    <row r="105" spans="2:19" ht="14" thickBot="1">
      <c r="B105" s="818"/>
      <c r="C105" s="617" t="s">
        <v>363</v>
      </c>
      <c r="D105" s="864">
        <v>0</v>
      </c>
      <c r="E105" s="864">
        <v>0</v>
      </c>
      <c r="F105" s="864">
        <v>8902.9454765999999</v>
      </c>
      <c r="G105" s="864">
        <v>0</v>
      </c>
      <c r="H105" s="864">
        <v>0</v>
      </c>
      <c r="I105" s="864">
        <v>0</v>
      </c>
      <c r="J105" s="864">
        <v>58248.258563700001</v>
      </c>
      <c r="K105" s="864">
        <v>0</v>
      </c>
      <c r="L105" s="864">
        <v>0</v>
      </c>
      <c r="M105" s="864">
        <v>0</v>
      </c>
      <c r="N105" s="864">
        <v>6102.5755443999997</v>
      </c>
      <c r="O105" s="864">
        <v>0</v>
      </c>
      <c r="P105" s="864">
        <v>0</v>
      </c>
      <c r="Q105" s="864">
        <v>0</v>
      </c>
      <c r="R105" s="864">
        <v>73253.779584699994</v>
      </c>
      <c r="S105" s="864">
        <v>0</v>
      </c>
    </row>
    <row r="106" spans="2:19" ht="14" thickBot="1">
      <c r="B106" s="818"/>
      <c r="C106" s="617" t="s">
        <v>83</v>
      </c>
      <c r="D106" s="864">
        <v>0</v>
      </c>
      <c r="E106" s="864">
        <v>0</v>
      </c>
      <c r="F106" s="864">
        <v>0</v>
      </c>
      <c r="G106" s="864">
        <v>0</v>
      </c>
      <c r="H106" s="864">
        <v>4815.6930733999998</v>
      </c>
      <c r="I106" s="864">
        <v>1868.1344443999999</v>
      </c>
      <c r="J106" s="864">
        <v>2426.4924334000002</v>
      </c>
      <c r="K106" s="864">
        <v>0</v>
      </c>
      <c r="L106" s="864">
        <v>0</v>
      </c>
      <c r="M106" s="864">
        <v>2524.0188128999998</v>
      </c>
      <c r="N106" s="864">
        <v>1718.4994775</v>
      </c>
      <c r="O106" s="864">
        <v>0</v>
      </c>
      <c r="P106" s="864">
        <v>4815.6930733999998</v>
      </c>
      <c r="Q106" s="864">
        <v>4392.1532573000004</v>
      </c>
      <c r="R106" s="864">
        <v>4144.9919109000002</v>
      </c>
      <c r="S106" s="864">
        <v>0</v>
      </c>
    </row>
    <row r="107" spans="2:19" ht="14" thickBot="1">
      <c r="B107" s="818"/>
      <c r="C107" s="617" t="s">
        <v>161</v>
      </c>
      <c r="D107" s="864">
        <v>0</v>
      </c>
      <c r="E107" s="864">
        <v>2020.4772006000001</v>
      </c>
      <c r="F107" s="864">
        <v>0</v>
      </c>
      <c r="G107" s="864">
        <v>0</v>
      </c>
      <c r="H107" s="864">
        <v>0</v>
      </c>
      <c r="I107" s="864">
        <v>0</v>
      </c>
      <c r="J107" s="864">
        <v>0</v>
      </c>
      <c r="K107" s="864">
        <v>0</v>
      </c>
      <c r="L107" s="864">
        <v>0</v>
      </c>
      <c r="M107" s="864">
        <v>1648.0165953999999</v>
      </c>
      <c r="N107" s="864">
        <v>0</v>
      </c>
      <c r="O107" s="864">
        <v>0</v>
      </c>
      <c r="P107" s="864">
        <v>0</v>
      </c>
      <c r="Q107" s="864">
        <v>3668.4937960000002</v>
      </c>
      <c r="R107" s="864">
        <v>0</v>
      </c>
      <c r="S107" s="864">
        <v>0</v>
      </c>
    </row>
    <row r="108" spans="2:19" ht="14" thickBot="1">
      <c r="B108" s="863" t="s">
        <v>171</v>
      </c>
      <c r="C108" s="617" t="s">
        <v>275</v>
      </c>
      <c r="D108" s="864">
        <v>33263.534803199997</v>
      </c>
      <c r="E108" s="864">
        <v>918811.16284630005</v>
      </c>
      <c r="F108" s="864">
        <v>5908.8934219000002</v>
      </c>
      <c r="G108" s="864">
        <v>648.00137470000004</v>
      </c>
      <c r="H108" s="864">
        <v>1827.9734633999999</v>
      </c>
      <c r="I108" s="864">
        <v>51954.189819200001</v>
      </c>
      <c r="J108" s="864">
        <v>4986.1756114999998</v>
      </c>
      <c r="K108" s="864">
        <v>0</v>
      </c>
      <c r="L108" s="864">
        <v>0</v>
      </c>
      <c r="M108" s="864">
        <v>782.93393419999995</v>
      </c>
      <c r="N108" s="864">
        <v>0</v>
      </c>
      <c r="O108" s="864">
        <v>0</v>
      </c>
      <c r="P108" s="864">
        <v>35091.508266600002</v>
      </c>
      <c r="Q108" s="864">
        <v>971548.28659969999</v>
      </c>
      <c r="R108" s="864">
        <v>10895.069033399999</v>
      </c>
      <c r="S108" s="864">
        <v>648.00137470000004</v>
      </c>
    </row>
    <row r="109" spans="2:19" ht="14" thickBot="1">
      <c r="B109" s="818"/>
      <c r="C109" s="617" t="s">
        <v>360</v>
      </c>
      <c r="D109" s="864">
        <v>0</v>
      </c>
      <c r="E109" s="864">
        <v>51396.109258999997</v>
      </c>
      <c r="F109" s="864">
        <v>3213.2381297000002</v>
      </c>
      <c r="G109" s="864">
        <v>0</v>
      </c>
      <c r="H109" s="864">
        <v>6374.5049849999996</v>
      </c>
      <c r="I109" s="864">
        <v>156189.50720679999</v>
      </c>
      <c r="J109" s="864">
        <v>26264.8445388</v>
      </c>
      <c r="K109" s="864">
        <v>0</v>
      </c>
      <c r="L109" s="864">
        <v>451.4019419</v>
      </c>
      <c r="M109" s="864">
        <v>32910.125711200002</v>
      </c>
      <c r="N109" s="864">
        <v>0</v>
      </c>
      <c r="O109" s="864">
        <v>679.91788919999999</v>
      </c>
      <c r="P109" s="864">
        <v>6825.9069269000001</v>
      </c>
      <c r="Q109" s="864">
        <v>240495.74217700001</v>
      </c>
      <c r="R109" s="864">
        <v>29478.082668499999</v>
      </c>
      <c r="S109" s="864">
        <v>679.91788919999999</v>
      </c>
    </row>
    <row r="110" spans="2:19" ht="14" thickBot="1">
      <c r="B110" s="818"/>
      <c r="C110" s="617" t="s">
        <v>361</v>
      </c>
      <c r="D110" s="864">
        <v>0</v>
      </c>
      <c r="E110" s="864">
        <v>1223.2636391000001</v>
      </c>
      <c r="F110" s="864">
        <v>0</v>
      </c>
      <c r="G110" s="864">
        <v>0</v>
      </c>
      <c r="H110" s="864">
        <v>1227.1448579</v>
      </c>
      <c r="I110" s="864">
        <v>5428.2838228999999</v>
      </c>
      <c r="J110" s="864">
        <v>1952.0179728000001</v>
      </c>
      <c r="K110" s="864">
        <v>0</v>
      </c>
      <c r="L110" s="864">
        <v>0</v>
      </c>
      <c r="M110" s="864">
        <v>840.43025339999997</v>
      </c>
      <c r="N110" s="864">
        <v>0</v>
      </c>
      <c r="O110" s="864">
        <v>0</v>
      </c>
      <c r="P110" s="864">
        <v>1227.1448579</v>
      </c>
      <c r="Q110" s="864">
        <v>7491.9777155000002</v>
      </c>
      <c r="R110" s="864">
        <v>1952.0179728000001</v>
      </c>
      <c r="S110" s="864">
        <v>0</v>
      </c>
    </row>
    <row r="111" spans="2:19" ht="14" thickBot="1">
      <c r="B111" s="818"/>
      <c r="C111" s="617" t="s">
        <v>308</v>
      </c>
      <c r="D111" s="864">
        <v>0</v>
      </c>
      <c r="E111" s="864">
        <v>3193.7224516000001</v>
      </c>
      <c r="F111" s="864">
        <v>0</v>
      </c>
      <c r="G111" s="864">
        <v>0</v>
      </c>
      <c r="H111" s="864">
        <v>5400.1432477999997</v>
      </c>
      <c r="I111" s="864">
        <v>38914.503201599997</v>
      </c>
      <c r="J111" s="864">
        <v>28079.532718900002</v>
      </c>
      <c r="K111" s="864">
        <v>634.96328640000002</v>
      </c>
      <c r="L111" s="864">
        <v>0</v>
      </c>
      <c r="M111" s="864">
        <v>0</v>
      </c>
      <c r="N111" s="864">
        <v>2408.7399094000002</v>
      </c>
      <c r="O111" s="864">
        <v>0</v>
      </c>
      <c r="P111" s="864">
        <v>5400.1432477999997</v>
      </c>
      <c r="Q111" s="864">
        <v>42108.225653200003</v>
      </c>
      <c r="R111" s="864">
        <v>30488.272628300001</v>
      </c>
      <c r="S111" s="864">
        <v>634.96328640000002</v>
      </c>
    </row>
    <row r="112" spans="2:19" ht="14" thickBot="1">
      <c r="B112" s="818"/>
      <c r="C112" s="617" t="s">
        <v>291</v>
      </c>
      <c r="D112" s="864">
        <v>3220.8313529000002</v>
      </c>
      <c r="E112" s="864">
        <v>2562.4547815999999</v>
      </c>
      <c r="F112" s="864">
        <v>32647.815652699999</v>
      </c>
      <c r="G112" s="864">
        <v>0</v>
      </c>
      <c r="H112" s="864">
        <v>114928.8310742</v>
      </c>
      <c r="I112" s="864">
        <v>1058379.1543419999</v>
      </c>
      <c r="J112" s="864">
        <v>850785.36300999997</v>
      </c>
      <c r="K112" s="864">
        <v>0</v>
      </c>
      <c r="L112" s="864">
        <v>1583.8244686</v>
      </c>
      <c r="M112" s="864">
        <v>20372.688406699999</v>
      </c>
      <c r="N112" s="864">
        <v>9369.5253009999997</v>
      </c>
      <c r="O112" s="864">
        <v>0</v>
      </c>
      <c r="P112" s="864">
        <v>119733.4868957</v>
      </c>
      <c r="Q112" s="864">
        <v>1081314.2975302001</v>
      </c>
      <c r="R112" s="864">
        <v>892802.70396369998</v>
      </c>
      <c r="S112" s="864">
        <v>0</v>
      </c>
    </row>
    <row r="113" spans="2:19" ht="14" thickBot="1">
      <c r="B113" s="818"/>
      <c r="C113" s="617" t="s">
        <v>294</v>
      </c>
      <c r="D113" s="864">
        <v>40197.891794299998</v>
      </c>
      <c r="E113" s="864">
        <v>39037.073876900002</v>
      </c>
      <c r="F113" s="864">
        <v>17299.059094699998</v>
      </c>
      <c r="G113" s="864">
        <v>0</v>
      </c>
      <c r="H113" s="864">
        <v>139314.24443009999</v>
      </c>
      <c r="I113" s="864">
        <v>930337.77825900004</v>
      </c>
      <c r="J113" s="864">
        <v>872615.81481400004</v>
      </c>
      <c r="K113" s="864">
        <v>660.66301039999996</v>
      </c>
      <c r="L113" s="864">
        <v>6334.4189176999998</v>
      </c>
      <c r="M113" s="864">
        <v>15574.3367739</v>
      </c>
      <c r="N113" s="864">
        <v>13441.748463800001</v>
      </c>
      <c r="O113" s="864">
        <v>0</v>
      </c>
      <c r="P113" s="864">
        <v>185846.5551421</v>
      </c>
      <c r="Q113" s="864">
        <v>984949.18890980002</v>
      </c>
      <c r="R113" s="864">
        <v>903356.62237260002</v>
      </c>
      <c r="S113" s="864">
        <v>660.66301039999996</v>
      </c>
    </row>
    <row r="114" spans="2:19" ht="14" thickBot="1">
      <c r="B114" s="818"/>
      <c r="C114" s="617" t="s">
        <v>300</v>
      </c>
      <c r="D114" s="864">
        <v>0</v>
      </c>
      <c r="E114" s="864">
        <v>799.64399739999999</v>
      </c>
      <c r="F114" s="864">
        <v>0</v>
      </c>
      <c r="G114" s="864">
        <v>0</v>
      </c>
      <c r="H114" s="864">
        <v>0</v>
      </c>
      <c r="I114" s="864">
        <v>0</v>
      </c>
      <c r="J114" s="864">
        <v>647.80738259999998</v>
      </c>
      <c r="K114" s="864">
        <v>0</v>
      </c>
      <c r="L114" s="864">
        <v>0</v>
      </c>
      <c r="M114" s="864">
        <v>0</v>
      </c>
      <c r="N114" s="864">
        <v>0</v>
      </c>
      <c r="O114" s="864">
        <v>0</v>
      </c>
      <c r="P114" s="864">
        <v>0</v>
      </c>
      <c r="Q114" s="864">
        <v>799.64399739999999</v>
      </c>
      <c r="R114" s="864">
        <v>647.80738259999998</v>
      </c>
      <c r="S114" s="864">
        <v>0</v>
      </c>
    </row>
    <row r="115" spans="2:19" ht="14" thickBot="1">
      <c r="B115" s="818"/>
      <c r="C115" s="617" t="s">
        <v>302</v>
      </c>
      <c r="D115" s="864">
        <v>0</v>
      </c>
      <c r="E115" s="864">
        <v>0</v>
      </c>
      <c r="F115" s="864">
        <v>0</v>
      </c>
      <c r="G115" s="864">
        <v>0</v>
      </c>
      <c r="H115" s="864">
        <v>0</v>
      </c>
      <c r="I115" s="864">
        <v>0</v>
      </c>
      <c r="J115" s="864">
        <v>614.76736310000001</v>
      </c>
      <c r="K115" s="864">
        <v>0</v>
      </c>
      <c r="L115" s="864">
        <v>0</v>
      </c>
      <c r="M115" s="864">
        <v>0</v>
      </c>
      <c r="N115" s="864">
        <v>0</v>
      </c>
      <c r="O115" s="864">
        <v>0</v>
      </c>
      <c r="P115" s="864">
        <v>0</v>
      </c>
      <c r="Q115" s="864">
        <v>0</v>
      </c>
      <c r="R115" s="864">
        <v>614.76736310000001</v>
      </c>
      <c r="S115" s="864">
        <v>0</v>
      </c>
    </row>
    <row r="116" spans="2:19" ht="14" thickBot="1">
      <c r="B116" s="818"/>
      <c r="C116" s="617" t="s">
        <v>362</v>
      </c>
      <c r="D116" s="864">
        <v>0</v>
      </c>
      <c r="E116" s="864">
        <v>0</v>
      </c>
      <c r="F116" s="864">
        <v>0</v>
      </c>
      <c r="G116" s="864">
        <v>0</v>
      </c>
      <c r="H116" s="864">
        <v>1075.4747285000001</v>
      </c>
      <c r="I116" s="864">
        <v>5654.5272461000004</v>
      </c>
      <c r="J116" s="864">
        <v>14317.6839783</v>
      </c>
      <c r="K116" s="864">
        <v>0</v>
      </c>
      <c r="L116" s="864">
        <v>0</v>
      </c>
      <c r="M116" s="864">
        <v>674.68084710000005</v>
      </c>
      <c r="N116" s="864">
        <v>0</v>
      </c>
      <c r="O116" s="864">
        <v>0</v>
      </c>
      <c r="P116" s="864">
        <v>1075.4747285000001</v>
      </c>
      <c r="Q116" s="864">
        <v>6329.2080931999999</v>
      </c>
      <c r="R116" s="864">
        <v>14317.6839783</v>
      </c>
      <c r="S116" s="864">
        <v>0</v>
      </c>
    </row>
    <row r="117" spans="2:19" ht="14" thickBot="1">
      <c r="B117" s="818"/>
      <c r="C117" s="617" t="s">
        <v>363</v>
      </c>
      <c r="D117" s="864">
        <v>0</v>
      </c>
      <c r="E117" s="864">
        <v>0</v>
      </c>
      <c r="F117" s="864">
        <v>6793.4471697999998</v>
      </c>
      <c r="G117" s="864">
        <v>0</v>
      </c>
      <c r="H117" s="864">
        <v>0</v>
      </c>
      <c r="I117" s="864">
        <v>0</v>
      </c>
      <c r="J117" s="864">
        <v>147823.800774</v>
      </c>
      <c r="K117" s="864">
        <v>0</v>
      </c>
      <c r="L117" s="864">
        <v>0</v>
      </c>
      <c r="M117" s="864">
        <v>0</v>
      </c>
      <c r="N117" s="864">
        <v>15229.1928436</v>
      </c>
      <c r="O117" s="864">
        <v>0</v>
      </c>
      <c r="P117" s="864">
        <v>0</v>
      </c>
      <c r="Q117" s="864">
        <v>0</v>
      </c>
      <c r="R117" s="864">
        <v>169846.4407874</v>
      </c>
      <c r="S117" s="864">
        <v>0</v>
      </c>
    </row>
    <row r="118" spans="2:19" ht="14" thickBot="1">
      <c r="B118" s="818"/>
      <c r="C118" s="617" t="s">
        <v>83</v>
      </c>
      <c r="D118" s="864">
        <v>0</v>
      </c>
      <c r="E118" s="864">
        <v>0</v>
      </c>
      <c r="F118" s="864">
        <v>0</v>
      </c>
      <c r="G118" s="864">
        <v>0</v>
      </c>
      <c r="H118" s="864">
        <v>760.76170090000005</v>
      </c>
      <c r="I118" s="864">
        <v>12223.127252599999</v>
      </c>
      <c r="J118" s="864">
        <v>13733.914178200001</v>
      </c>
      <c r="K118" s="864">
        <v>0</v>
      </c>
      <c r="L118" s="864">
        <v>0</v>
      </c>
      <c r="M118" s="864">
        <v>0</v>
      </c>
      <c r="N118" s="864">
        <v>0</v>
      </c>
      <c r="O118" s="864">
        <v>0</v>
      </c>
      <c r="P118" s="864">
        <v>760.76170090000005</v>
      </c>
      <c r="Q118" s="864">
        <v>12223.127252599999</v>
      </c>
      <c r="R118" s="864">
        <v>13733.914178200001</v>
      </c>
      <c r="S118" s="864">
        <v>0</v>
      </c>
    </row>
    <row r="119" spans="2:19" ht="14" thickBot="1">
      <c r="B119" s="818"/>
      <c r="C119" s="617" t="s">
        <v>161</v>
      </c>
      <c r="D119" s="864">
        <v>0</v>
      </c>
      <c r="E119" s="864">
        <v>0</v>
      </c>
      <c r="F119" s="864">
        <v>0</v>
      </c>
      <c r="G119" s="864">
        <v>1613.4695227</v>
      </c>
      <c r="H119" s="864">
        <v>0</v>
      </c>
      <c r="I119" s="864">
        <v>0</v>
      </c>
      <c r="J119" s="864">
        <v>2941.8120036999999</v>
      </c>
      <c r="K119" s="864">
        <v>0</v>
      </c>
      <c r="L119" s="864">
        <v>0</v>
      </c>
      <c r="M119" s="864">
        <v>0</v>
      </c>
      <c r="N119" s="864">
        <v>0</v>
      </c>
      <c r="O119" s="864">
        <v>0</v>
      </c>
      <c r="P119" s="864">
        <v>0</v>
      </c>
      <c r="Q119" s="864">
        <v>0</v>
      </c>
      <c r="R119" s="864">
        <v>2941.8120036999999</v>
      </c>
      <c r="S119" s="864">
        <v>1613.4695227</v>
      </c>
    </row>
    <row r="120" spans="2:19" ht="14" thickBot="1">
      <c r="B120" s="865" t="s">
        <v>125</v>
      </c>
      <c r="C120" s="866" t="s">
        <v>275</v>
      </c>
      <c r="D120" s="867">
        <v>1064104.7849363999</v>
      </c>
      <c r="E120" s="867">
        <v>28171602.691164698</v>
      </c>
      <c r="F120" s="867">
        <v>2111598.8985114</v>
      </c>
      <c r="G120" s="867">
        <v>139058.87100459999</v>
      </c>
      <c r="H120" s="867">
        <v>19854.360063700002</v>
      </c>
      <c r="I120" s="867">
        <v>401343.5896071</v>
      </c>
      <c r="J120" s="867">
        <v>4986.1756114999998</v>
      </c>
      <c r="K120" s="867">
        <v>0</v>
      </c>
      <c r="L120" s="867">
        <v>18202.439410200001</v>
      </c>
      <c r="M120" s="867">
        <v>263111.88156429998</v>
      </c>
      <c r="N120" s="867">
        <v>52055.747970999997</v>
      </c>
      <c r="O120" s="867">
        <v>0</v>
      </c>
      <c r="P120" s="867">
        <v>1102161.5844103</v>
      </c>
      <c r="Q120" s="867">
        <v>28836058.162335999</v>
      </c>
      <c r="R120" s="867">
        <v>2168640.8220938002</v>
      </c>
      <c r="S120" s="867">
        <v>139058.87100459999</v>
      </c>
    </row>
    <row r="121" spans="2:19" ht="14" thickBot="1">
      <c r="B121" s="826"/>
      <c r="C121" s="866" t="s">
        <v>360</v>
      </c>
      <c r="D121" s="867">
        <v>119920.07637929999</v>
      </c>
      <c r="E121" s="867">
        <v>492927.17307279998</v>
      </c>
      <c r="F121" s="867">
        <v>35146.6247774</v>
      </c>
      <c r="G121" s="867">
        <v>3728.1883287999999</v>
      </c>
      <c r="H121" s="867">
        <v>47257.689539300001</v>
      </c>
      <c r="I121" s="867">
        <v>624919.8073633</v>
      </c>
      <c r="J121" s="867">
        <v>37970.146947100002</v>
      </c>
      <c r="K121" s="867">
        <v>0</v>
      </c>
      <c r="L121" s="867">
        <v>5877.7118348000004</v>
      </c>
      <c r="M121" s="867">
        <v>446810.16163320001</v>
      </c>
      <c r="N121" s="867">
        <v>44473.727278600003</v>
      </c>
      <c r="O121" s="867">
        <v>679.91788919999999</v>
      </c>
      <c r="P121" s="867">
        <v>173055.47775339999</v>
      </c>
      <c r="Q121" s="867">
        <v>1564657.1420692999</v>
      </c>
      <c r="R121" s="867">
        <v>117590.49900310001</v>
      </c>
      <c r="S121" s="867">
        <v>4408.1062179999999</v>
      </c>
    </row>
    <row r="122" spans="2:19" ht="14" thickBot="1">
      <c r="B122" s="826"/>
      <c r="C122" s="866" t="s">
        <v>361</v>
      </c>
      <c r="D122" s="867">
        <v>5922.3912633</v>
      </c>
      <c r="E122" s="867">
        <v>62103.494174699998</v>
      </c>
      <c r="F122" s="867">
        <v>8528.1004744999991</v>
      </c>
      <c r="G122" s="867">
        <v>0</v>
      </c>
      <c r="H122" s="867">
        <v>12261.2959949</v>
      </c>
      <c r="I122" s="867">
        <v>35337.8434633</v>
      </c>
      <c r="J122" s="867">
        <v>17946.481827299998</v>
      </c>
      <c r="K122" s="867">
        <v>0</v>
      </c>
      <c r="L122" s="867">
        <v>0</v>
      </c>
      <c r="M122" s="867">
        <v>28313.555347400001</v>
      </c>
      <c r="N122" s="867">
        <v>957.14793020000002</v>
      </c>
      <c r="O122" s="867">
        <v>0</v>
      </c>
      <c r="P122" s="867">
        <v>18183.6872582</v>
      </c>
      <c r="Q122" s="867">
        <v>125754.8929854</v>
      </c>
      <c r="R122" s="867">
        <v>27431.730232000002</v>
      </c>
      <c r="S122" s="867">
        <v>0</v>
      </c>
    </row>
    <row r="123" spans="2:19" ht="14" thickBot="1">
      <c r="B123" s="826"/>
      <c r="C123" s="866" t="s">
        <v>308</v>
      </c>
      <c r="D123" s="867">
        <v>31630.5685228</v>
      </c>
      <c r="E123" s="867">
        <v>55504.151713899999</v>
      </c>
      <c r="F123" s="867">
        <v>38907.599421899999</v>
      </c>
      <c r="G123" s="867">
        <v>0</v>
      </c>
      <c r="H123" s="867">
        <v>26727.904653900001</v>
      </c>
      <c r="I123" s="867">
        <v>168534.96086640001</v>
      </c>
      <c r="J123" s="867">
        <v>56853.528224499998</v>
      </c>
      <c r="K123" s="867">
        <v>5490.7705373999997</v>
      </c>
      <c r="L123" s="867">
        <v>8656.4441920000008</v>
      </c>
      <c r="M123" s="867">
        <v>4274.9289300999999</v>
      </c>
      <c r="N123" s="867">
        <v>6538.2708134000004</v>
      </c>
      <c r="O123" s="867">
        <v>0</v>
      </c>
      <c r="P123" s="867">
        <v>67014.9173687</v>
      </c>
      <c r="Q123" s="867">
        <v>228314.04151040001</v>
      </c>
      <c r="R123" s="867">
        <v>102299.3984598</v>
      </c>
      <c r="S123" s="867">
        <v>5490.7705373999997</v>
      </c>
    </row>
    <row r="124" spans="2:19" ht="14" thickBot="1">
      <c r="B124" s="826"/>
      <c r="C124" s="866" t="s">
        <v>291</v>
      </c>
      <c r="D124" s="867">
        <v>469544.95065209997</v>
      </c>
      <c r="E124" s="867">
        <v>616247.84585659998</v>
      </c>
      <c r="F124" s="867">
        <v>229949.4236521</v>
      </c>
      <c r="G124" s="867">
        <v>4186.6931154000004</v>
      </c>
      <c r="H124" s="867">
        <v>1920518.7605882999</v>
      </c>
      <c r="I124" s="867">
        <v>5285818.4413627004</v>
      </c>
      <c r="J124" s="867">
        <v>2853449.8165811002</v>
      </c>
      <c r="K124" s="867">
        <v>31267.3342113</v>
      </c>
      <c r="L124" s="867">
        <v>200098.1198363</v>
      </c>
      <c r="M124" s="867">
        <v>281241.25275430002</v>
      </c>
      <c r="N124" s="867">
        <v>279961.82382230001</v>
      </c>
      <c r="O124" s="867">
        <v>0</v>
      </c>
      <c r="P124" s="867">
        <v>2590161.8310766998</v>
      </c>
      <c r="Q124" s="867">
        <v>6183307.5399735998</v>
      </c>
      <c r="R124" s="867">
        <v>3363361.0640555001</v>
      </c>
      <c r="S124" s="867">
        <v>35454.027326700001</v>
      </c>
    </row>
    <row r="125" spans="2:19" ht="14" thickBot="1">
      <c r="B125" s="826"/>
      <c r="C125" s="866" t="s">
        <v>294</v>
      </c>
      <c r="D125" s="867">
        <v>503012.61002139997</v>
      </c>
      <c r="E125" s="867">
        <v>747061.52035520005</v>
      </c>
      <c r="F125" s="867">
        <v>450233.68872079998</v>
      </c>
      <c r="G125" s="867">
        <v>4035.5927075</v>
      </c>
      <c r="H125" s="867">
        <v>1212209.5287635</v>
      </c>
      <c r="I125" s="867">
        <v>2826924.9275754001</v>
      </c>
      <c r="J125" s="867">
        <v>1331267.8421908</v>
      </c>
      <c r="K125" s="867">
        <v>13256.2178379</v>
      </c>
      <c r="L125" s="867">
        <v>79029.193118900002</v>
      </c>
      <c r="M125" s="867">
        <v>233164.32586419999</v>
      </c>
      <c r="N125" s="867">
        <v>141946.6528411</v>
      </c>
      <c r="O125" s="867">
        <v>5049.9701627000004</v>
      </c>
      <c r="P125" s="867">
        <v>1794251.3319037999</v>
      </c>
      <c r="Q125" s="867">
        <v>3807150.7737948</v>
      </c>
      <c r="R125" s="867">
        <v>1923448.1837526001</v>
      </c>
      <c r="S125" s="867">
        <v>22341.780708099999</v>
      </c>
    </row>
    <row r="126" spans="2:19" ht="14" thickBot="1">
      <c r="B126" s="826"/>
      <c r="C126" s="866" t="s">
        <v>300</v>
      </c>
      <c r="D126" s="867">
        <v>182873.6046851</v>
      </c>
      <c r="E126" s="867">
        <v>262794.62268660002</v>
      </c>
      <c r="F126" s="867">
        <v>53450.434428300003</v>
      </c>
      <c r="G126" s="867">
        <v>1274.2752333999999</v>
      </c>
      <c r="H126" s="867">
        <v>41741.229931200003</v>
      </c>
      <c r="I126" s="867">
        <v>7370.4800635000001</v>
      </c>
      <c r="J126" s="867">
        <v>647.80738259999998</v>
      </c>
      <c r="K126" s="867">
        <v>0</v>
      </c>
      <c r="L126" s="867">
        <v>25640.990739600002</v>
      </c>
      <c r="M126" s="867">
        <v>0</v>
      </c>
      <c r="N126" s="867">
        <v>1619.2661413000001</v>
      </c>
      <c r="O126" s="867">
        <v>0</v>
      </c>
      <c r="P126" s="867">
        <v>250255.82535589999</v>
      </c>
      <c r="Q126" s="867">
        <v>270165.10275010002</v>
      </c>
      <c r="R126" s="867">
        <v>55717.507952200001</v>
      </c>
      <c r="S126" s="867">
        <v>1274.2752333999999</v>
      </c>
    </row>
    <row r="127" spans="2:19" ht="14" thickBot="1">
      <c r="B127" s="826"/>
      <c r="C127" s="866" t="s">
        <v>302</v>
      </c>
      <c r="D127" s="867">
        <v>25347.172754399999</v>
      </c>
      <c r="E127" s="867">
        <v>5502.8398305999999</v>
      </c>
      <c r="F127" s="867">
        <v>9240.5041273999996</v>
      </c>
      <c r="G127" s="867">
        <v>0</v>
      </c>
      <c r="H127" s="867">
        <v>9948.7497328000009</v>
      </c>
      <c r="I127" s="867">
        <v>8639.7593328999992</v>
      </c>
      <c r="J127" s="867">
        <v>4533.0019924999997</v>
      </c>
      <c r="K127" s="867">
        <v>0</v>
      </c>
      <c r="L127" s="867">
        <v>3902.8353434000001</v>
      </c>
      <c r="M127" s="867">
        <v>0</v>
      </c>
      <c r="N127" s="867">
        <v>813.92588839999996</v>
      </c>
      <c r="O127" s="867">
        <v>0</v>
      </c>
      <c r="P127" s="867">
        <v>39198.7578307</v>
      </c>
      <c r="Q127" s="867">
        <v>14142.599163499999</v>
      </c>
      <c r="R127" s="867">
        <v>14587.4320083</v>
      </c>
      <c r="S127" s="867">
        <v>0</v>
      </c>
    </row>
    <row r="128" spans="2:19" ht="14" thickBot="1">
      <c r="B128" s="826"/>
      <c r="C128" s="866" t="s">
        <v>362</v>
      </c>
      <c r="D128" s="867">
        <v>42389.4862813</v>
      </c>
      <c r="E128" s="867">
        <v>28687.373230599998</v>
      </c>
      <c r="F128" s="867">
        <v>1709.7833764</v>
      </c>
      <c r="G128" s="867">
        <v>0</v>
      </c>
      <c r="H128" s="867">
        <v>14982.1663711</v>
      </c>
      <c r="I128" s="867">
        <v>44155.278089699998</v>
      </c>
      <c r="J128" s="867">
        <v>83176.167200900003</v>
      </c>
      <c r="K128" s="867">
        <v>15541.931521500001</v>
      </c>
      <c r="L128" s="867">
        <v>0</v>
      </c>
      <c r="M128" s="867">
        <v>674.68084710000005</v>
      </c>
      <c r="N128" s="867">
        <v>0</v>
      </c>
      <c r="O128" s="867">
        <v>0</v>
      </c>
      <c r="P128" s="867">
        <v>57371.6526524</v>
      </c>
      <c r="Q128" s="867">
        <v>73517.332167400004</v>
      </c>
      <c r="R128" s="867">
        <v>84885.950577299998</v>
      </c>
      <c r="S128" s="867">
        <v>15541.931521500001</v>
      </c>
    </row>
    <row r="129" spans="1:19" ht="14" thickBot="1">
      <c r="B129" s="826"/>
      <c r="C129" s="866" t="s">
        <v>363</v>
      </c>
      <c r="D129" s="867">
        <v>0</v>
      </c>
      <c r="E129" s="867">
        <v>0</v>
      </c>
      <c r="F129" s="867">
        <v>236250.1587157</v>
      </c>
      <c r="G129" s="867">
        <v>0</v>
      </c>
      <c r="H129" s="867">
        <v>0</v>
      </c>
      <c r="I129" s="867">
        <v>0</v>
      </c>
      <c r="J129" s="867">
        <v>620014.63343419996</v>
      </c>
      <c r="K129" s="867">
        <v>0</v>
      </c>
      <c r="L129" s="867">
        <v>0</v>
      </c>
      <c r="M129" s="867">
        <v>0</v>
      </c>
      <c r="N129" s="867">
        <v>77875.985115400006</v>
      </c>
      <c r="O129" s="867">
        <v>0</v>
      </c>
      <c r="P129" s="867">
        <v>0</v>
      </c>
      <c r="Q129" s="867">
        <v>0</v>
      </c>
      <c r="R129" s="867">
        <v>934140.77726530004</v>
      </c>
      <c r="S129" s="867">
        <v>0</v>
      </c>
    </row>
    <row r="130" spans="1:19" ht="14" thickBot="1">
      <c r="B130" s="826"/>
      <c r="C130" s="866" t="s">
        <v>83</v>
      </c>
      <c r="D130" s="867">
        <v>36547.713598599999</v>
      </c>
      <c r="E130" s="867">
        <v>97101.275995300006</v>
      </c>
      <c r="F130" s="867">
        <v>12314.797725300001</v>
      </c>
      <c r="G130" s="867">
        <v>1716.7517247999999</v>
      </c>
      <c r="H130" s="867">
        <v>8184.2391476000003</v>
      </c>
      <c r="I130" s="867">
        <v>20679.699149600001</v>
      </c>
      <c r="J130" s="867">
        <v>26342.573837799999</v>
      </c>
      <c r="K130" s="867">
        <v>0</v>
      </c>
      <c r="L130" s="867">
        <v>9904.5051308000002</v>
      </c>
      <c r="M130" s="867">
        <v>3409.3696930000001</v>
      </c>
      <c r="N130" s="867">
        <v>1718.4994775</v>
      </c>
      <c r="O130" s="867">
        <v>0</v>
      </c>
      <c r="P130" s="867">
        <v>54636.457877000001</v>
      </c>
      <c r="Q130" s="867">
        <v>121190.3448379</v>
      </c>
      <c r="R130" s="867">
        <v>40375.871040600003</v>
      </c>
      <c r="S130" s="867">
        <v>1716.7517247999999</v>
      </c>
    </row>
    <row r="131" spans="1:19" ht="14" thickBot="1">
      <c r="B131" s="826"/>
      <c r="C131" s="866" t="s">
        <v>161</v>
      </c>
      <c r="D131" s="867">
        <v>2747.1991678999998</v>
      </c>
      <c r="E131" s="867">
        <v>17325.230290700001</v>
      </c>
      <c r="F131" s="867">
        <v>787.59434850000002</v>
      </c>
      <c r="G131" s="867">
        <v>39278.255789900002</v>
      </c>
      <c r="H131" s="867">
        <v>7062.0186848000003</v>
      </c>
      <c r="I131" s="867">
        <v>14278.953367399999</v>
      </c>
      <c r="J131" s="867">
        <v>3695.4537433999999</v>
      </c>
      <c r="K131" s="867">
        <v>6810.1139400000002</v>
      </c>
      <c r="L131" s="867">
        <v>0</v>
      </c>
      <c r="M131" s="867">
        <v>1648.0165953999999</v>
      </c>
      <c r="N131" s="867">
        <v>0</v>
      </c>
      <c r="O131" s="867">
        <v>0</v>
      </c>
      <c r="P131" s="867">
        <v>9809.2178528000004</v>
      </c>
      <c r="Q131" s="867">
        <v>33252.200253399998</v>
      </c>
      <c r="R131" s="867">
        <v>4483.0480919000001</v>
      </c>
      <c r="S131" s="867">
        <v>46088.369729899998</v>
      </c>
    </row>
    <row r="133" spans="1:19">
      <c r="D133" s="861" t="s">
        <v>155</v>
      </c>
      <c r="E133" s="826"/>
      <c r="F133" s="826"/>
      <c r="G133" s="826"/>
      <c r="H133" s="835" t="s">
        <v>156</v>
      </c>
      <c r="I133" s="818"/>
      <c r="J133" s="818"/>
      <c r="K133" s="818"/>
      <c r="L133" s="861" t="s">
        <v>157</v>
      </c>
      <c r="M133" s="826"/>
      <c r="N133" s="826"/>
      <c r="O133" s="826"/>
      <c r="P133" s="835" t="s">
        <v>125</v>
      </c>
      <c r="Q133" s="818"/>
      <c r="R133" s="818"/>
      <c r="S133" s="818"/>
    </row>
    <row r="134" spans="1:19">
      <c r="D134" s="862" t="s">
        <v>68</v>
      </c>
      <c r="E134" s="862" t="s">
        <v>69</v>
      </c>
      <c r="F134" s="862" t="s">
        <v>160</v>
      </c>
      <c r="G134" s="862" t="s">
        <v>161</v>
      </c>
      <c r="H134" s="615" t="s">
        <v>68</v>
      </c>
      <c r="I134" s="615" t="s">
        <v>69</v>
      </c>
      <c r="J134" s="615" t="s">
        <v>160</v>
      </c>
      <c r="K134" s="615" t="s">
        <v>161</v>
      </c>
      <c r="L134" s="862" t="s">
        <v>68</v>
      </c>
      <c r="M134" s="862" t="s">
        <v>69</v>
      </c>
      <c r="N134" s="862" t="s">
        <v>160</v>
      </c>
      <c r="O134" s="862" t="s">
        <v>161</v>
      </c>
      <c r="P134" s="615" t="s">
        <v>68</v>
      </c>
      <c r="Q134" s="615" t="s">
        <v>69</v>
      </c>
      <c r="R134" s="615" t="s">
        <v>160</v>
      </c>
      <c r="S134" s="615" t="s">
        <v>161</v>
      </c>
    </row>
    <row r="135" spans="1:19">
      <c r="A135" s="200" t="s">
        <v>174</v>
      </c>
      <c r="C135" s="619" t="s">
        <v>374</v>
      </c>
      <c r="D135" s="868">
        <f>SUM(D120:D131)</f>
        <v>2484040.5582625996</v>
      </c>
      <c r="H135" s="868">
        <f>SUM(H120:H131)</f>
        <v>3320747.9434710997</v>
      </c>
      <c r="L135" s="868">
        <f>SUM(L120:L131)</f>
        <v>351312.23960600002</v>
      </c>
      <c r="P135" s="868">
        <f>SUM(P120:P131)</f>
        <v>6156100.7413398996</v>
      </c>
    </row>
    <row r="136" spans="1:19">
      <c r="C136" s="619" t="s">
        <v>375</v>
      </c>
      <c r="D136" s="621">
        <f>D135/G136*100</f>
        <v>6.8201099282414006</v>
      </c>
      <c r="G136" s="868">
        <f>SUM(D120:G131)</f>
        <v>36422295.012818389</v>
      </c>
      <c r="H136" s="621">
        <f>H135/K136*100</f>
        <v>18.580727569261725</v>
      </c>
      <c r="K136" s="868">
        <f>SUM(H120:K131)</f>
        <v>17872001.680734206</v>
      </c>
      <c r="L136" s="621">
        <f>L135/O136*100</f>
        <v>15.770521715402891</v>
      </c>
      <c r="O136" s="868">
        <f>SUM(L120:O131)</f>
        <v>2227651.3481660997</v>
      </c>
      <c r="P136" s="621">
        <f>P135/S136*100</f>
        <v>10.89152259365887</v>
      </c>
      <c r="S136" s="868">
        <f>SUM(P120:S131)</f>
        <v>56521948.04171852</v>
      </c>
    </row>
    <row r="137" spans="1:19">
      <c r="C137" s="619" t="s">
        <v>376</v>
      </c>
    </row>
    <row r="142" spans="1:19" ht="16">
      <c r="C142" s="620" t="s">
        <v>373</v>
      </c>
      <c r="D142" s="877" t="s">
        <v>36</v>
      </c>
      <c r="E142" s="877" t="s">
        <v>37</v>
      </c>
      <c r="F142" s="877" t="s">
        <v>38</v>
      </c>
    </row>
    <row r="143" spans="1:19" ht="16">
      <c r="C143" s="877" t="s">
        <v>384</v>
      </c>
      <c r="D143" s="878">
        <f>P136</f>
        <v>10.89152259365887</v>
      </c>
      <c r="E143" s="878">
        <f>(H135+L135)/(K136+O136)*100</f>
        <v>18.269271503330053</v>
      </c>
      <c r="F143" s="878">
        <f>D136</f>
        <v>6.8201099282414006</v>
      </c>
    </row>
  </sheetData>
  <mergeCells count="20">
    <mergeCell ref="L133:O133"/>
    <mergeCell ref="P133:S133"/>
    <mergeCell ref="B84:B95"/>
    <mergeCell ref="B96:B107"/>
    <mergeCell ref="B108:B119"/>
    <mergeCell ref="B120:B131"/>
    <mergeCell ref="D133:G133"/>
    <mergeCell ref="H133:K133"/>
    <mergeCell ref="B12:B23"/>
    <mergeCell ref="B24:B35"/>
    <mergeCell ref="B36:B47"/>
    <mergeCell ref="B48:B59"/>
    <mergeCell ref="B60:B71"/>
    <mergeCell ref="B72:B83"/>
    <mergeCell ref="A9:C9"/>
    <mergeCell ref="D9:G9"/>
    <mergeCell ref="H9:K9"/>
    <mergeCell ref="L9:O9"/>
    <mergeCell ref="P9:S9"/>
    <mergeCell ref="A10:C10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E4D5-B754-E44D-889E-4655AA363974}">
  <dimension ref="A1:V147"/>
  <sheetViews>
    <sheetView topLeftCell="A117" workbookViewId="0">
      <selection activeCell="C147" sqref="C147:E147"/>
    </sheetView>
  </sheetViews>
  <sheetFormatPr baseColWidth="10" defaultColWidth="15.6640625" defaultRowHeight="13"/>
  <cols>
    <col min="1" max="1" width="15.6640625" style="613"/>
    <col min="2" max="2" width="47.33203125" style="613" customWidth="1"/>
    <col min="3" max="16384" width="15.6640625" style="613"/>
  </cols>
  <sheetData>
    <row r="1" spans="1:22" s="188" customFormat="1" ht="28" customHeight="1" thickBot="1"/>
    <row r="2" spans="1:22" ht="14" thickBot="1">
      <c r="A2" s="189" t="s">
        <v>244</v>
      </c>
    </row>
    <row r="3" spans="1:22" ht="14" thickBot="1">
      <c r="A3" s="189" t="s">
        <v>378</v>
      </c>
    </row>
    <row r="4" spans="1:22" ht="14" thickBot="1">
      <c r="A4" s="189" t="s">
        <v>355</v>
      </c>
    </row>
    <row r="5" spans="1:22" ht="14" thickBot="1"/>
    <row r="6" spans="1:22" ht="14" thickBot="1">
      <c r="A6" s="189" t="s">
        <v>152</v>
      </c>
    </row>
    <row r="7" spans="1:22" ht="14" thickBot="1">
      <c r="A7" s="191" t="s">
        <v>153</v>
      </c>
      <c r="B7" s="201" t="s">
        <v>356</v>
      </c>
    </row>
    <row r="9" spans="1:22">
      <c r="A9" s="869"/>
      <c r="B9" s="870" t="s">
        <v>235</v>
      </c>
      <c r="C9" s="861" t="s">
        <v>155</v>
      </c>
      <c r="D9" s="826"/>
      <c r="E9" s="826"/>
      <c r="F9" s="826"/>
      <c r="G9" s="826"/>
      <c r="H9" s="835" t="s">
        <v>156</v>
      </c>
      <c r="I9" s="818"/>
      <c r="J9" s="818"/>
      <c r="K9" s="818"/>
      <c r="L9" s="818"/>
      <c r="M9" s="861" t="s">
        <v>157</v>
      </c>
      <c r="N9" s="826"/>
      <c r="O9" s="826"/>
      <c r="P9" s="826"/>
      <c r="Q9" s="826"/>
      <c r="R9" s="835" t="s">
        <v>125</v>
      </c>
      <c r="S9" s="818"/>
      <c r="T9" s="818"/>
      <c r="U9" s="818"/>
      <c r="V9" s="818"/>
    </row>
    <row r="10" spans="1:22">
      <c r="A10" s="871" t="s">
        <v>162</v>
      </c>
      <c r="B10" s="870" t="s">
        <v>379</v>
      </c>
      <c r="C10" s="862" t="s">
        <v>68</v>
      </c>
      <c r="D10" s="862" t="s">
        <v>69</v>
      </c>
      <c r="E10" s="862" t="s">
        <v>159</v>
      </c>
      <c r="F10" s="862" t="s">
        <v>160</v>
      </c>
      <c r="G10" s="862" t="s">
        <v>161</v>
      </c>
      <c r="H10" s="615" t="s">
        <v>68</v>
      </c>
      <c r="I10" s="615" t="s">
        <v>69</v>
      </c>
      <c r="J10" s="615" t="s">
        <v>159</v>
      </c>
      <c r="K10" s="615" t="s">
        <v>160</v>
      </c>
      <c r="L10" s="615" t="s">
        <v>161</v>
      </c>
      <c r="M10" s="862" t="s">
        <v>68</v>
      </c>
      <c r="N10" s="862" t="s">
        <v>69</v>
      </c>
      <c r="O10" s="862" t="s">
        <v>159</v>
      </c>
      <c r="P10" s="862" t="s">
        <v>160</v>
      </c>
      <c r="Q10" s="862" t="s">
        <v>161</v>
      </c>
      <c r="R10" s="615" t="s">
        <v>68</v>
      </c>
      <c r="S10" s="615" t="s">
        <v>69</v>
      </c>
      <c r="T10" s="615" t="s">
        <v>159</v>
      </c>
      <c r="U10" s="615" t="s">
        <v>160</v>
      </c>
      <c r="V10" s="615" t="s">
        <v>161</v>
      </c>
    </row>
    <row r="11" spans="1:22" ht="14" thickBot="1">
      <c r="A11" s="614"/>
      <c r="B11" s="616" t="s">
        <v>358</v>
      </c>
    </row>
    <row r="12" spans="1:22" ht="14" thickBot="1">
      <c r="A12" s="863" t="s">
        <v>163</v>
      </c>
      <c r="B12" s="617" t="s">
        <v>275</v>
      </c>
      <c r="C12" s="618">
        <v>5223552.8574847002</v>
      </c>
      <c r="D12" s="618">
        <v>410833.29855250003</v>
      </c>
      <c r="E12" s="618">
        <v>59578.609947299999</v>
      </c>
      <c r="F12" s="618">
        <v>0</v>
      </c>
      <c r="G12" s="618">
        <v>63967.323821899998</v>
      </c>
      <c r="H12" s="618">
        <v>0</v>
      </c>
      <c r="I12" s="618">
        <v>0</v>
      </c>
      <c r="J12" s="618">
        <v>0</v>
      </c>
      <c r="K12" s="618">
        <v>0</v>
      </c>
      <c r="L12" s="618">
        <v>0</v>
      </c>
      <c r="M12" s="618">
        <v>106622.9643921</v>
      </c>
      <c r="N12" s="618">
        <v>15278.7771846</v>
      </c>
      <c r="O12" s="618">
        <v>0</v>
      </c>
      <c r="P12" s="618">
        <v>0</v>
      </c>
      <c r="Q12" s="618">
        <v>0</v>
      </c>
      <c r="R12" s="618">
        <v>5330175.8218767997</v>
      </c>
      <c r="S12" s="618">
        <v>426112.07573709998</v>
      </c>
      <c r="T12" s="618">
        <v>59578.609947299999</v>
      </c>
      <c r="U12" s="618">
        <v>0</v>
      </c>
      <c r="V12" s="618">
        <v>63967.323821899998</v>
      </c>
    </row>
    <row r="13" spans="1:22" ht="14" thickBot="1">
      <c r="A13" s="818"/>
      <c r="B13" s="617" t="s">
        <v>360</v>
      </c>
      <c r="C13" s="618">
        <v>97268.134977099995</v>
      </c>
      <c r="D13" s="618">
        <v>1293.6393490999999</v>
      </c>
      <c r="E13" s="618">
        <v>0</v>
      </c>
      <c r="F13" s="618">
        <v>0</v>
      </c>
      <c r="G13" s="618">
        <v>0</v>
      </c>
      <c r="H13" s="618">
        <v>0</v>
      </c>
      <c r="I13" s="618">
        <v>0</v>
      </c>
      <c r="J13" s="618">
        <v>0</v>
      </c>
      <c r="K13" s="618">
        <v>0</v>
      </c>
      <c r="L13" s="618">
        <v>0</v>
      </c>
      <c r="M13" s="618">
        <v>184292.54865129999</v>
      </c>
      <c r="N13" s="618">
        <v>3221.5465957000001</v>
      </c>
      <c r="O13" s="618">
        <v>10294.535386899999</v>
      </c>
      <c r="P13" s="618">
        <v>0</v>
      </c>
      <c r="Q13" s="618">
        <v>805.67806740000003</v>
      </c>
      <c r="R13" s="618">
        <v>281560.68362839997</v>
      </c>
      <c r="S13" s="618">
        <v>4515.1859446999997</v>
      </c>
      <c r="T13" s="618">
        <v>10294.535386899999</v>
      </c>
      <c r="U13" s="618">
        <v>0</v>
      </c>
      <c r="V13" s="618">
        <v>805.67806740000003</v>
      </c>
    </row>
    <row r="14" spans="1:22" ht="14" thickBot="1">
      <c r="A14" s="818"/>
      <c r="B14" s="617" t="s">
        <v>361</v>
      </c>
      <c r="C14" s="618">
        <v>9434.7696305000009</v>
      </c>
      <c r="D14" s="618">
        <v>0</v>
      </c>
      <c r="E14" s="618">
        <v>0</v>
      </c>
      <c r="F14" s="618">
        <v>0</v>
      </c>
      <c r="G14" s="618">
        <v>0</v>
      </c>
      <c r="H14" s="618">
        <v>0</v>
      </c>
      <c r="I14" s="618">
        <v>0</v>
      </c>
      <c r="J14" s="618">
        <v>0</v>
      </c>
      <c r="K14" s="618">
        <v>0</v>
      </c>
      <c r="L14" s="618">
        <v>0</v>
      </c>
      <c r="M14" s="618">
        <v>957.14793020000002</v>
      </c>
      <c r="N14" s="618">
        <v>0</v>
      </c>
      <c r="O14" s="618">
        <v>0</v>
      </c>
      <c r="P14" s="618">
        <v>0</v>
      </c>
      <c r="Q14" s="618">
        <v>0</v>
      </c>
      <c r="R14" s="618">
        <v>10391.9175607</v>
      </c>
      <c r="S14" s="618">
        <v>0</v>
      </c>
      <c r="T14" s="618">
        <v>0</v>
      </c>
      <c r="U14" s="618">
        <v>0</v>
      </c>
      <c r="V14" s="618">
        <v>0</v>
      </c>
    </row>
    <row r="15" spans="1:22" ht="14" thickBot="1">
      <c r="A15" s="818"/>
      <c r="B15" s="617" t="s">
        <v>308</v>
      </c>
      <c r="C15" s="618">
        <v>0</v>
      </c>
      <c r="D15" s="618">
        <v>0</v>
      </c>
      <c r="E15" s="618">
        <v>0</v>
      </c>
      <c r="F15" s="618">
        <v>0</v>
      </c>
      <c r="G15" s="618">
        <v>0</v>
      </c>
      <c r="H15" s="618">
        <v>0</v>
      </c>
      <c r="I15" s="618">
        <v>0</v>
      </c>
      <c r="J15" s="618">
        <v>0</v>
      </c>
      <c r="K15" s="618">
        <v>0</v>
      </c>
      <c r="L15" s="618">
        <v>0</v>
      </c>
      <c r="M15" s="618">
        <v>0</v>
      </c>
      <c r="N15" s="618">
        <v>0</v>
      </c>
      <c r="O15" s="618">
        <v>0</v>
      </c>
      <c r="P15" s="618">
        <v>0</v>
      </c>
      <c r="Q15" s="618">
        <v>0</v>
      </c>
      <c r="R15" s="618">
        <v>0</v>
      </c>
      <c r="S15" s="618">
        <v>0</v>
      </c>
      <c r="T15" s="618">
        <v>0</v>
      </c>
      <c r="U15" s="618">
        <v>0</v>
      </c>
      <c r="V15" s="618">
        <v>0</v>
      </c>
    </row>
    <row r="16" spans="1:22" ht="14" thickBot="1">
      <c r="A16" s="818"/>
      <c r="B16" s="617" t="s">
        <v>291</v>
      </c>
      <c r="C16" s="618">
        <v>25537.483685300002</v>
      </c>
      <c r="D16" s="618">
        <v>0</v>
      </c>
      <c r="E16" s="618">
        <v>0</v>
      </c>
      <c r="F16" s="618">
        <v>0</v>
      </c>
      <c r="G16" s="618">
        <v>0</v>
      </c>
      <c r="H16" s="618">
        <v>0</v>
      </c>
      <c r="I16" s="618">
        <v>0</v>
      </c>
      <c r="J16" s="618">
        <v>0</v>
      </c>
      <c r="K16" s="618">
        <v>0</v>
      </c>
      <c r="L16" s="618">
        <v>0</v>
      </c>
      <c r="M16" s="618">
        <v>16211.914581999999</v>
      </c>
      <c r="N16" s="618">
        <v>0</v>
      </c>
      <c r="O16" s="618">
        <v>0</v>
      </c>
      <c r="P16" s="618">
        <v>0</v>
      </c>
      <c r="Q16" s="618">
        <v>0</v>
      </c>
      <c r="R16" s="618">
        <v>41749.398267299999</v>
      </c>
      <c r="S16" s="618">
        <v>0</v>
      </c>
      <c r="T16" s="618">
        <v>0</v>
      </c>
      <c r="U16" s="618">
        <v>0</v>
      </c>
      <c r="V16" s="618">
        <v>0</v>
      </c>
    </row>
    <row r="17" spans="1:22" ht="14" thickBot="1">
      <c r="A17" s="818"/>
      <c r="B17" s="617" t="s">
        <v>294</v>
      </c>
      <c r="C17" s="618">
        <v>14773.4341642</v>
      </c>
      <c r="D17" s="618">
        <v>0</v>
      </c>
      <c r="E17" s="618">
        <v>0</v>
      </c>
      <c r="F17" s="618">
        <v>0</v>
      </c>
      <c r="G17" s="618">
        <v>0</v>
      </c>
      <c r="H17" s="618">
        <v>0</v>
      </c>
      <c r="I17" s="618">
        <v>0</v>
      </c>
      <c r="J17" s="618">
        <v>0</v>
      </c>
      <c r="K17" s="618">
        <v>0</v>
      </c>
      <c r="L17" s="618">
        <v>0</v>
      </c>
      <c r="M17" s="618">
        <v>0</v>
      </c>
      <c r="N17" s="618">
        <v>740.57489399999997</v>
      </c>
      <c r="O17" s="618">
        <v>0</v>
      </c>
      <c r="P17" s="618">
        <v>0</v>
      </c>
      <c r="Q17" s="618">
        <v>0</v>
      </c>
      <c r="R17" s="618">
        <v>14773.4341642</v>
      </c>
      <c r="S17" s="618">
        <v>740.57489399999997</v>
      </c>
      <c r="T17" s="618">
        <v>0</v>
      </c>
      <c r="U17" s="618">
        <v>0</v>
      </c>
      <c r="V17" s="618">
        <v>0</v>
      </c>
    </row>
    <row r="18" spans="1:22" ht="14" thickBot="1">
      <c r="A18" s="818"/>
      <c r="B18" s="617" t="s">
        <v>300</v>
      </c>
      <c r="C18" s="618">
        <v>165928.80252269999</v>
      </c>
      <c r="D18" s="618">
        <v>22789.6785265</v>
      </c>
      <c r="E18" s="618">
        <v>0</v>
      </c>
      <c r="F18" s="618">
        <v>0</v>
      </c>
      <c r="G18" s="618">
        <v>720.25414739999997</v>
      </c>
      <c r="H18" s="618">
        <v>0</v>
      </c>
      <c r="I18" s="618">
        <v>0</v>
      </c>
      <c r="J18" s="618">
        <v>0</v>
      </c>
      <c r="K18" s="618">
        <v>0</v>
      </c>
      <c r="L18" s="618">
        <v>0</v>
      </c>
      <c r="M18" s="618">
        <v>0</v>
      </c>
      <c r="N18" s="618">
        <v>0</v>
      </c>
      <c r="O18" s="618">
        <v>0</v>
      </c>
      <c r="P18" s="618">
        <v>0</v>
      </c>
      <c r="Q18" s="618">
        <v>0</v>
      </c>
      <c r="R18" s="618">
        <v>165928.80252269999</v>
      </c>
      <c r="S18" s="618">
        <v>22789.6785265</v>
      </c>
      <c r="T18" s="618">
        <v>0</v>
      </c>
      <c r="U18" s="618">
        <v>0</v>
      </c>
      <c r="V18" s="618">
        <v>720.25414739999997</v>
      </c>
    </row>
    <row r="19" spans="1:22" ht="14" thickBot="1">
      <c r="A19" s="818"/>
      <c r="B19" s="617" t="s">
        <v>302</v>
      </c>
      <c r="C19" s="618">
        <v>8090.7833683999997</v>
      </c>
      <c r="D19" s="618">
        <v>13952.8537254</v>
      </c>
      <c r="E19" s="618">
        <v>0</v>
      </c>
      <c r="F19" s="618">
        <v>0</v>
      </c>
      <c r="G19" s="618">
        <v>0</v>
      </c>
      <c r="H19" s="618">
        <v>0</v>
      </c>
      <c r="I19" s="618">
        <v>0</v>
      </c>
      <c r="J19" s="618">
        <v>0</v>
      </c>
      <c r="K19" s="618">
        <v>0</v>
      </c>
      <c r="L19" s="618">
        <v>0</v>
      </c>
      <c r="M19" s="618">
        <v>0</v>
      </c>
      <c r="N19" s="618">
        <v>573.12200689999997</v>
      </c>
      <c r="O19" s="618">
        <v>0</v>
      </c>
      <c r="P19" s="618">
        <v>0</v>
      </c>
      <c r="Q19" s="618">
        <v>0</v>
      </c>
      <c r="R19" s="618">
        <v>8090.7833683999997</v>
      </c>
      <c r="S19" s="618">
        <v>14525.975732299999</v>
      </c>
      <c r="T19" s="618">
        <v>0</v>
      </c>
      <c r="U19" s="618">
        <v>0</v>
      </c>
      <c r="V19" s="618">
        <v>0</v>
      </c>
    </row>
    <row r="20" spans="1:22" ht="14" thickBot="1">
      <c r="A20" s="818"/>
      <c r="B20" s="617" t="s">
        <v>362</v>
      </c>
      <c r="C20" s="618">
        <v>5907.8649257999996</v>
      </c>
      <c r="D20" s="618">
        <v>6607.9091490000001</v>
      </c>
      <c r="E20" s="618">
        <v>0</v>
      </c>
      <c r="F20" s="618">
        <v>0</v>
      </c>
      <c r="G20" s="618">
        <v>0</v>
      </c>
      <c r="H20" s="618">
        <v>0</v>
      </c>
      <c r="I20" s="618">
        <v>0</v>
      </c>
      <c r="J20" s="618">
        <v>0</v>
      </c>
      <c r="K20" s="618">
        <v>0</v>
      </c>
      <c r="L20" s="618">
        <v>0</v>
      </c>
      <c r="M20" s="618">
        <v>0</v>
      </c>
      <c r="N20" s="618">
        <v>0</v>
      </c>
      <c r="O20" s="618">
        <v>0</v>
      </c>
      <c r="P20" s="618">
        <v>0</v>
      </c>
      <c r="Q20" s="618">
        <v>0</v>
      </c>
      <c r="R20" s="618">
        <v>5907.8649257999996</v>
      </c>
      <c r="S20" s="618">
        <v>6607.9091490000001</v>
      </c>
      <c r="T20" s="618">
        <v>0</v>
      </c>
      <c r="U20" s="618">
        <v>0</v>
      </c>
      <c r="V20" s="618">
        <v>0</v>
      </c>
    </row>
    <row r="21" spans="1:22" ht="14" thickBot="1">
      <c r="A21" s="818"/>
      <c r="B21" s="617" t="s">
        <v>363</v>
      </c>
      <c r="C21" s="618">
        <v>0</v>
      </c>
      <c r="D21" s="618">
        <v>0</v>
      </c>
      <c r="E21" s="618">
        <v>0</v>
      </c>
      <c r="F21" s="618">
        <v>25901.9069217</v>
      </c>
      <c r="G21" s="618">
        <v>0</v>
      </c>
      <c r="H21" s="618">
        <v>0</v>
      </c>
      <c r="I21" s="618">
        <v>0</v>
      </c>
      <c r="J21" s="618">
        <v>0</v>
      </c>
      <c r="K21" s="618">
        <v>0</v>
      </c>
      <c r="L21" s="618">
        <v>0</v>
      </c>
      <c r="M21" s="618">
        <v>0</v>
      </c>
      <c r="N21" s="618">
        <v>0</v>
      </c>
      <c r="O21" s="618">
        <v>0</v>
      </c>
      <c r="P21" s="618">
        <v>1129.9493528999999</v>
      </c>
      <c r="Q21" s="618">
        <v>0</v>
      </c>
      <c r="R21" s="618">
        <v>0</v>
      </c>
      <c r="S21" s="618">
        <v>0</v>
      </c>
      <c r="T21" s="618">
        <v>0</v>
      </c>
      <c r="U21" s="618">
        <v>27031.856274599999</v>
      </c>
      <c r="V21" s="618">
        <v>0</v>
      </c>
    </row>
    <row r="22" spans="1:22" ht="14" thickBot="1">
      <c r="A22" s="818"/>
      <c r="B22" s="617" t="s">
        <v>83</v>
      </c>
      <c r="C22" s="618">
        <v>3307.4243200000001</v>
      </c>
      <c r="D22" s="618">
        <v>0</v>
      </c>
      <c r="E22" s="618">
        <v>0</v>
      </c>
      <c r="F22" s="618">
        <v>0</v>
      </c>
      <c r="G22" s="618">
        <v>0</v>
      </c>
      <c r="H22" s="618">
        <v>0</v>
      </c>
      <c r="I22" s="618">
        <v>0</v>
      </c>
      <c r="J22" s="618">
        <v>0</v>
      </c>
      <c r="K22" s="618">
        <v>0</v>
      </c>
      <c r="L22" s="618">
        <v>0</v>
      </c>
      <c r="M22" s="618">
        <v>0</v>
      </c>
      <c r="N22" s="618">
        <v>0</v>
      </c>
      <c r="O22" s="618">
        <v>0</v>
      </c>
      <c r="P22" s="618">
        <v>0</v>
      </c>
      <c r="Q22" s="618">
        <v>0</v>
      </c>
      <c r="R22" s="618">
        <v>3307.4243200000001</v>
      </c>
      <c r="S22" s="618">
        <v>0</v>
      </c>
      <c r="T22" s="618">
        <v>0</v>
      </c>
      <c r="U22" s="618">
        <v>0</v>
      </c>
      <c r="V22" s="618">
        <v>0</v>
      </c>
    </row>
    <row r="23" spans="1:22" ht="14" thickBot="1">
      <c r="A23" s="818"/>
      <c r="B23" s="617" t="s">
        <v>161</v>
      </c>
      <c r="C23" s="618">
        <v>10818.305489599999</v>
      </c>
      <c r="D23" s="618">
        <v>0</v>
      </c>
      <c r="E23" s="618">
        <v>0</v>
      </c>
      <c r="F23" s="618">
        <v>0</v>
      </c>
      <c r="G23" s="618">
        <v>0</v>
      </c>
      <c r="H23" s="618">
        <v>0</v>
      </c>
      <c r="I23" s="618">
        <v>0</v>
      </c>
      <c r="J23" s="618">
        <v>0</v>
      </c>
      <c r="K23" s="618">
        <v>0</v>
      </c>
      <c r="L23" s="618">
        <v>0</v>
      </c>
      <c r="M23" s="618">
        <v>0</v>
      </c>
      <c r="N23" s="618">
        <v>0</v>
      </c>
      <c r="O23" s="618">
        <v>0</v>
      </c>
      <c r="P23" s="618">
        <v>0</v>
      </c>
      <c r="Q23" s="618">
        <v>0</v>
      </c>
      <c r="R23" s="618">
        <v>10818.305489599999</v>
      </c>
      <c r="S23" s="618">
        <v>0</v>
      </c>
      <c r="T23" s="618">
        <v>0</v>
      </c>
      <c r="U23" s="618">
        <v>0</v>
      </c>
      <c r="V23" s="618">
        <v>0</v>
      </c>
    </row>
    <row r="24" spans="1:22" ht="14" thickBot="1">
      <c r="A24" s="865" t="s">
        <v>164</v>
      </c>
      <c r="B24" s="617" t="s">
        <v>275</v>
      </c>
      <c r="C24" s="618">
        <v>2064842.9130480001</v>
      </c>
      <c r="D24" s="618">
        <v>315625.19297979999</v>
      </c>
      <c r="E24" s="618">
        <v>76057.067109099997</v>
      </c>
      <c r="F24" s="618">
        <v>0</v>
      </c>
      <c r="G24" s="618">
        <v>8050.9904938999998</v>
      </c>
      <c r="H24" s="618">
        <v>1469.8890730999999</v>
      </c>
      <c r="I24" s="618">
        <v>1073.3066423</v>
      </c>
      <c r="J24" s="618">
        <v>0</v>
      </c>
      <c r="K24" s="618">
        <v>0</v>
      </c>
      <c r="L24" s="618">
        <v>0</v>
      </c>
      <c r="M24" s="618">
        <v>57222.149105700002</v>
      </c>
      <c r="N24" s="618">
        <v>0</v>
      </c>
      <c r="O24" s="618">
        <v>0</v>
      </c>
      <c r="P24" s="618">
        <v>0</v>
      </c>
      <c r="Q24" s="618">
        <v>0</v>
      </c>
      <c r="R24" s="618">
        <v>2123534.9512268002</v>
      </c>
      <c r="S24" s="618">
        <v>316698.49962199997</v>
      </c>
      <c r="T24" s="618">
        <v>76057.067109099997</v>
      </c>
      <c r="U24" s="618">
        <v>0</v>
      </c>
      <c r="V24" s="618">
        <v>8050.9904938999998</v>
      </c>
    </row>
    <row r="25" spans="1:22" ht="14" thickBot="1">
      <c r="A25" s="826"/>
      <c r="B25" s="617" t="s">
        <v>360</v>
      </c>
      <c r="C25" s="618">
        <v>62700.313557200003</v>
      </c>
      <c r="D25" s="618">
        <v>16849.137983000001</v>
      </c>
      <c r="E25" s="618">
        <v>0</v>
      </c>
      <c r="F25" s="618">
        <v>0</v>
      </c>
      <c r="G25" s="618">
        <v>3728.1883287999999</v>
      </c>
      <c r="H25" s="618">
        <v>12411.4093481</v>
      </c>
      <c r="I25" s="618">
        <v>1828.9662814000001</v>
      </c>
      <c r="J25" s="618">
        <v>0</v>
      </c>
      <c r="K25" s="618">
        <v>0</v>
      </c>
      <c r="L25" s="618">
        <v>280.0671926</v>
      </c>
      <c r="M25" s="618">
        <v>10138.9645576</v>
      </c>
      <c r="N25" s="618">
        <v>0</v>
      </c>
      <c r="O25" s="618">
        <v>0</v>
      </c>
      <c r="P25" s="618">
        <v>0</v>
      </c>
      <c r="Q25" s="618">
        <v>0</v>
      </c>
      <c r="R25" s="618">
        <v>85250.687462899994</v>
      </c>
      <c r="S25" s="618">
        <v>18678.104264400001</v>
      </c>
      <c r="T25" s="618">
        <v>0</v>
      </c>
      <c r="U25" s="618">
        <v>0</v>
      </c>
      <c r="V25" s="618">
        <v>4008.2555213999999</v>
      </c>
    </row>
    <row r="26" spans="1:22" ht="14" thickBot="1">
      <c r="A26" s="826"/>
      <c r="B26" s="617" t="s">
        <v>361</v>
      </c>
      <c r="C26" s="618">
        <v>21036.888165100001</v>
      </c>
      <c r="D26" s="618">
        <v>0</v>
      </c>
      <c r="E26" s="618">
        <v>0</v>
      </c>
      <c r="F26" s="618">
        <v>0</v>
      </c>
      <c r="G26" s="618">
        <v>0</v>
      </c>
      <c r="H26" s="618">
        <v>0</v>
      </c>
      <c r="I26" s="618">
        <v>2669.3572417</v>
      </c>
      <c r="J26" s="618">
        <v>0</v>
      </c>
      <c r="K26" s="618">
        <v>0</v>
      </c>
      <c r="L26" s="618">
        <v>0</v>
      </c>
      <c r="M26" s="618">
        <v>6565.9912426999999</v>
      </c>
      <c r="N26" s="618">
        <v>0</v>
      </c>
      <c r="O26" s="618">
        <v>0</v>
      </c>
      <c r="P26" s="618">
        <v>0</v>
      </c>
      <c r="Q26" s="618">
        <v>0</v>
      </c>
      <c r="R26" s="618">
        <v>27602.879407799999</v>
      </c>
      <c r="S26" s="618">
        <v>2669.3572417</v>
      </c>
      <c r="T26" s="618">
        <v>0</v>
      </c>
      <c r="U26" s="618">
        <v>0</v>
      </c>
      <c r="V26" s="618">
        <v>0</v>
      </c>
    </row>
    <row r="27" spans="1:22" ht="14" thickBot="1">
      <c r="A27" s="826"/>
      <c r="B27" s="617" t="s">
        <v>308</v>
      </c>
      <c r="C27" s="618">
        <v>4990.2898549000001</v>
      </c>
      <c r="D27" s="618">
        <v>0</v>
      </c>
      <c r="E27" s="618">
        <v>0</v>
      </c>
      <c r="F27" s="618">
        <v>0</v>
      </c>
      <c r="G27" s="618">
        <v>0</v>
      </c>
      <c r="H27" s="618">
        <v>22032.666861199999</v>
      </c>
      <c r="I27" s="618">
        <v>12643.078131300001</v>
      </c>
      <c r="J27" s="618">
        <v>0</v>
      </c>
      <c r="K27" s="618">
        <v>0</v>
      </c>
      <c r="L27" s="618">
        <v>0</v>
      </c>
      <c r="M27" s="618">
        <v>1919.2792595000001</v>
      </c>
      <c r="N27" s="618">
        <v>0</v>
      </c>
      <c r="O27" s="618">
        <v>0</v>
      </c>
      <c r="P27" s="618">
        <v>0</v>
      </c>
      <c r="Q27" s="618">
        <v>0</v>
      </c>
      <c r="R27" s="618">
        <v>28942.235975600001</v>
      </c>
      <c r="S27" s="618">
        <v>12643.078131300001</v>
      </c>
      <c r="T27" s="618">
        <v>0</v>
      </c>
      <c r="U27" s="618">
        <v>0</v>
      </c>
      <c r="V27" s="618">
        <v>0</v>
      </c>
    </row>
    <row r="28" spans="1:22" ht="14" thickBot="1">
      <c r="A28" s="826"/>
      <c r="B28" s="617" t="s">
        <v>291</v>
      </c>
      <c r="C28" s="618">
        <v>183962.63217</v>
      </c>
      <c r="D28" s="618">
        <v>64881.849611700003</v>
      </c>
      <c r="E28" s="618">
        <v>0</v>
      </c>
      <c r="F28" s="618">
        <v>0</v>
      </c>
      <c r="G28" s="618">
        <v>0</v>
      </c>
      <c r="H28" s="618">
        <v>1913581.5733945</v>
      </c>
      <c r="I28" s="618">
        <v>754787.28896399995</v>
      </c>
      <c r="J28" s="618">
        <v>33360.539776099999</v>
      </c>
      <c r="K28" s="618">
        <v>0</v>
      </c>
      <c r="L28" s="618">
        <v>32034.791324400001</v>
      </c>
      <c r="M28" s="618">
        <v>10072.4454955</v>
      </c>
      <c r="N28" s="618">
        <v>8054.8470035999999</v>
      </c>
      <c r="O28" s="618">
        <v>0</v>
      </c>
      <c r="P28" s="618">
        <v>0</v>
      </c>
      <c r="Q28" s="618">
        <v>0</v>
      </c>
      <c r="R28" s="618">
        <v>2107616.6510600001</v>
      </c>
      <c r="S28" s="618">
        <v>827723.98557929997</v>
      </c>
      <c r="T28" s="618">
        <v>33360.539776099999</v>
      </c>
      <c r="U28" s="618">
        <v>0</v>
      </c>
      <c r="V28" s="618">
        <v>32034.791324400001</v>
      </c>
    </row>
    <row r="29" spans="1:22" ht="14" thickBot="1">
      <c r="A29" s="826"/>
      <c r="B29" s="617" t="s">
        <v>294</v>
      </c>
      <c r="C29" s="618">
        <v>117495.2788606</v>
      </c>
      <c r="D29" s="618">
        <v>33302.251096599997</v>
      </c>
      <c r="E29" s="618">
        <v>0</v>
      </c>
      <c r="F29" s="618">
        <v>0</v>
      </c>
      <c r="G29" s="618">
        <v>2338.6466234999998</v>
      </c>
      <c r="H29" s="618">
        <v>277175.02132240002</v>
      </c>
      <c r="I29" s="618">
        <v>35979.328922399996</v>
      </c>
      <c r="J29" s="618">
        <v>4193.5649391999996</v>
      </c>
      <c r="K29" s="618">
        <v>0</v>
      </c>
      <c r="L29" s="618">
        <v>3122.0671087999999</v>
      </c>
      <c r="M29" s="618">
        <v>15578.2893993</v>
      </c>
      <c r="N29" s="618">
        <v>2677.5821446</v>
      </c>
      <c r="O29" s="618">
        <v>0</v>
      </c>
      <c r="P29" s="618">
        <v>0</v>
      </c>
      <c r="Q29" s="618">
        <v>0</v>
      </c>
      <c r="R29" s="618">
        <v>410248.58958229999</v>
      </c>
      <c r="S29" s="618">
        <v>71959.162163600005</v>
      </c>
      <c r="T29" s="618">
        <v>4193.5649391999996</v>
      </c>
      <c r="U29" s="618">
        <v>0</v>
      </c>
      <c r="V29" s="618">
        <v>5460.7137322999997</v>
      </c>
    </row>
    <row r="30" spans="1:22" ht="14" thickBot="1">
      <c r="A30" s="826"/>
      <c r="B30" s="617" t="s">
        <v>300</v>
      </c>
      <c r="C30" s="618">
        <v>31682.034176699999</v>
      </c>
      <c r="D30" s="618">
        <v>16718.102343300001</v>
      </c>
      <c r="E30" s="618">
        <v>0</v>
      </c>
      <c r="F30" s="618">
        <v>0</v>
      </c>
      <c r="G30" s="618">
        <v>1286.0545712000001</v>
      </c>
      <c r="H30" s="618">
        <v>0</v>
      </c>
      <c r="I30" s="618">
        <v>0</v>
      </c>
      <c r="J30" s="618">
        <v>0</v>
      </c>
      <c r="K30" s="618">
        <v>0</v>
      </c>
      <c r="L30" s="618">
        <v>0</v>
      </c>
      <c r="M30" s="618">
        <v>0</v>
      </c>
      <c r="N30" s="618">
        <v>0</v>
      </c>
      <c r="O30" s="618">
        <v>0</v>
      </c>
      <c r="P30" s="618">
        <v>0</v>
      </c>
      <c r="Q30" s="618">
        <v>0</v>
      </c>
      <c r="R30" s="618">
        <v>31682.034176699999</v>
      </c>
      <c r="S30" s="618">
        <v>16718.102343300001</v>
      </c>
      <c r="T30" s="618">
        <v>0</v>
      </c>
      <c r="U30" s="618">
        <v>0</v>
      </c>
      <c r="V30" s="618">
        <v>1286.0545712000001</v>
      </c>
    </row>
    <row r="31" spans="1:22" ht="14" thickBot="1">
      <c r="A31" s="826"/>
      <c r="B31" s="617" t="s">
        <v>302</v>
      </c>
      <c r="C31" s="618">
        <v>1640.4481117</v>
      </c>
      <c r="D31" s="618">
        <v>3565.3282165000001</v>
      </c>
      <c r="E31" s="618">
        <v>0</v>
      </c>
      <c r="F31" s="618">
        <v>0</v>
      </c>
      <c r="G31" s="618">
        <v>0</v>
      </c>
      <c r="H31" s="618">
        <v>5255.4835092000003</v>
      </c>
      <c r="I31" s="618">
        <v>0</v>
      </c>
      <c r="J31" s="618">
        <v>0</v>
      </c>
      <c r="K31" s="618">
        <v>0</v>
      </c>
      <c r="L31" s="618">
        <v>0</v>
      </c>
      <c r="M31" s="618">
        <v>0</v>
      </c>
      <c r="N31" s="618">
        <v>0</v>
      </c>
      <c r="O31" s="618">
        <v>0</v>
      </c>
      <c r="P31" s="618">
        <v>0</v>
      </c>
      <c r="Q31" s="618">
        <v>0</v>
      </c>
      <c r="R31" s="618">
        <v>6895.9316208</v>
      </c>
      <c r="S31" s="618">
        <v>3565.3282165000001</v>
      </c>
      <c r="T31" s="618">
        <v>0</v>
      </c>
      <c r="U31" s="618">
        <v>0</v>
      </c>
      <c r="V31" s="618">
        <v>0</v>
      </c>
    </row>
    <row r="32" spans="1:22" ht="14" thickBot="1">
      <c r="A32" s="826"/>
      <c r="B32" s="617" t="s">
        <v>362</v>
      </c>
      <c r="C32" s="618">
        <v>0</v>
      </c>
      <c r="D32" s="618">
        <v>0</v>
      </c>
      <c r="E32" s="618">
        <v>0</v>
      </c>
      <c r="F32" s="618">
        <v>0</v>
      </c>
      <c r="G32" s="618">
        <v>0</v>
      </c>
      <c r="H32" s="618">
        <v>7134.3573163999999</v>
      </c>
      <c r="I32" s="618">
        <v>2105.4857292000002</v>
      </c>
      <c r="J32" s="618">
        <v>0</v>
      </c>
      <c r="K32" s="618">
        <v>0</v>
      </c>
      <c r="L32" s="618">
        <v>15541.931521500001</v>
      </c>
      <c r="M32" s="618">
        <v>0</v>
      </c>
      <c r="N32" s="618">
        <v>0</v>
      </c>
      <c r="O32" s="618">
        <v>0</v>
      </c>
      <c r="P32" s="618">
        <v>0</v>
      </c>
      <c r="Q32" s="618">
        <v>0</v>
      </c>
      <c r="R32" s="618">
        <v>7134.3573163999999</v>
      </c>
      <c r="S32" s="618">
        <v>2105.4857292000002</v>
      </c>
      <c r="T32" s="618">
        <v>0</v>
      </c>
      <c r="U32" s="618">
        <v>0</v>
      </c>
      <c r="V32" s="618">
        <v>15541.931521500001</v>
      </c>
    </row>
    <row r="33" spans="1:22" ht="14" thickBot="1">
      <c r="A33" s="826"/>
      <c r="B33" s="617" t="s">
        <v>363</v>
      </c>
      <c r="C33" s="618">
        <v>0</v>
      </c>
      <c r="D33" s="618">
        <v>0</v>
      </c>
      <c r="E33" s="618">
        <v>0</v>
      </c>
      <c r="F33" s="618">
        <v>47210.775895600003</v>
      </c>
      <c r="G33" s="618">
        <v>0</v>
      </c>
      <c r="H33" s="618">
        <v>0</v>
      </c>
      <c r="I33" s="618">
        <v>0</v>
      </c>
      <c r="J33" s="618">
        <v>0</v>
      </c>
      <c r="K33" s="618">
        <v>141145.49095400001</v>
      </c>
      <c r="L33" s="618">
        <v>0</v>
      </c>
      <c r="M33" s="618">
        <v>0</v>
      </c>
      <c r="N33" s="618">
        <v>0</v>
      </c>
      <c r="O33" s="618">
        <v>0</v>
      </c>
      <c r="P33" s="618">
        <v>9725.8997447000002</v>
      </c>
      <c r="Q33" s="618">
        <v>0</v>
      </c>
      <c r="R33" s="618">
        <v>0</v>
      </c>
      <c r="S33" s="618">
        <v>0</v>
      </c>
      <c r="T33" s="618">
        <v>0</v>
      </c>
      <c r="U33" s="618">
        <v>198082.16659420001</v>
      </c>
      <c r="V33" s="618">
        <v>0</v>
      </c>
    </row>
    <row r="34" spans="1:22" ht="14" thickBot="1">
      <c r="A34" s="826"/>
      <c r="B34" s="617" t="s">
        <v>83</v>
      </c>
      <c r="C34" s="618">
        <v>506.87304649999999</v>
      </c>
      <c r="D34" s="618">
        <v>0</v>
      </c>
      <c r="E34" s="618">
        <v>0</v>
      </c>
      <c r="F34" s="618">
        <v>0</v>
      </c>
      <c r="G34" s="618">
        <v>383.73384950000002</v>
      </c>
      <c r="H34" s="618">
        <v>0</v>
      </c>
      <c r="I34" s="618">
        <v>1603.2644759</v>
      </c>
      <c r="J34" s="618">
        <v>0</v>
      </c>
      <c r="K34" s="618">
        <v>0</v>
      </c>
      <c r="L34" s="618">
        <v>0</v>
      </c>
      <c r="M34" s="618">
        <v>885.35088010000004</v>
      </c>
      <c r="N34" s="618">
        <v>0</v>
      </c>
      <c r="O34" s="618">
        <v>0</v>
      </c>
      <c r="P34" s="618">
        <v>0</v>
      </c>
      <c r="Q34" s="618">
        <v>0</v>
      </c>
      <c r="R34" s="618">
        <v>1392.2239267</v>
      </c>
      <c r="S34" s="618">
        <v>1603.2644759</v>
      </c>
      <c r="T34" s="618">
        <v>0</v>
      </c>
      <c r="U34" s="618">
        <v>0</v>
      </c>
      <c r="V34" s="618">
        <v>383.73384950000002</v>
      </c>
    </row>
    <row r="35" spans="1:22" ht="14" thickBot="1">
      <c r="A35" s="826"/>
      <c r="B35" s="617" t="s">
        <v>161</v>
      </c>
      <c r="C35" s="618">
        <v>0</v>
      </c>
      <c r="D35" s="618">
        <v>2451.5183716000001</v>
      </c>
      <c r="E35" s="618">
        <v>0</v>
      </c>
      <c r="F35" s="618">
        <v>0</v>
      </c>
      <c r="G35" s="618">
        <v>0</v>
      </c>
      <c r="H35" s="618">
        <v>7090.4543759999997</v>
      </c>
      <c r="I35" s="618">
        <v>0</v>
      </c>
      <c r="J35" s="618">
        <v>0</v>
      </c>
      <c r="K35" s="618">
        <v>0</v>
      </c>
      <c r="L35" s="618">
        <v>6513.2280142</v>
      </c>
      <c r="M35" s="618">
        <v>0</v>
      </c>
      <c r="N35" s="618">
        <v>0</v>
      </c>
      <c r="O35" s="618">
        <v>0</v>
      </c>
      <c r="P35" s="618">
        <v>0</v>
      </c>
      <c r="Q35" s="618">
        <v>0</v>
      </c>
      <c r="R35" s="618">
        <v>7090.4543759999997</v>
      </c>
      <c r="S35" s="618">
        <v>2451.5183716000001</v>
      </c>
      <c r="T35" s="618">
        <v>0</v>
      </c>
      <c r="U35" s="618">
        <v>0</v>
      </c>
      <c r="V35" s="618">
        <v>6513.2280142</v>
      </c>
    </row>
    <row r="36" spans="1:22" ht="14" thickBot="1">
      <c r="A36" s="863" t="s">
        <v>165</v>
      </c>
      <c r="B36" s="617" t="s">
        <v>275</v>
      </c>
      <c r="C36" s="618">
        <v>665762.13637119997</v>
      </c>
      <c r="D36" s="618">
        <v>84287.131062100001</v>
      </c>
      <c r="E36" s="618">
        <v>0</v>
      </c>
      <c r="F36" s="618">
        <v>0</v>
      </c>
      <c r="G36" s="618">
        <v>989.39438319999999</v>
      </c>
      <c r="H36" s="618">
        <v>52123.273739700002</v>
      </c>
      <c r="I36" s="618">
        <v>3196.0134398999999</v>
      </c>
      <c r="J36" s="618">
        <v>363.12548930000003</v>
      </c>
      <c r="K36" s="618">
        <v>0</v>
      </c>
      <c r="L36" s="618">
        <v>0</v>
      </c>
      <c r="M36" s="618">
        <v>23956.6869635</v>
      </c>
      <c r="N36" s="618">
        <v>2282.5787448000001</v>
      </c>
      <c r="O36" s="618">
        <v>0</v>
      </c>
      <c r="P36" s="618">
        <v>0</v>
      </c>
      <c r="Q36" s="618">
        <v>0</v>
      </c>
      <c r="R36" s="618">
        <v>741842.09707440005</v>
      </c>
      <c r="S36" s="618">
        <v>89765.7232468</v>
      </c>
      <c r="T36" s="618">
        <v>363.12548930000003</v>
      </c>
      <c r="U36" s="618">
        <v>0</v>
      </c>
      <c r="V36" s="618">
        <v>989.39438319999999</v>
      </c>
    </row>
    <row r="37" spans="1:22" ht="14" thickBot="1">
      <c r="A37" s="818"/>
      <c r="B37" s="617" t="s">
        <v>360</v>
      </c>
      <c r="C37" s="618">
        <v>38382.7323101</v>
      </c>
      <c r="D37" s="618">
        <v>1849.9742987</v>
      </c>
      <c r="E37" s="618">
        <v>0</v>
      </c>
      <c r="F37" s="618">
        <v>0</v>
      </c>
      <c r="G37" s="618">
        <v>0</v>
      </c>
      <c r="H37" s="618">
        <v>16602.798414699999</v>
      </c>
      <c r="I37" s="618">
        <v>3971.2821892000002</v>
      </c>
      <c r="J37" s="618">
        <v>2620.6816313999998</v>
      </c>
      <c r="K37" s="618">
        <v>0</v>
      </c>
      <c r="L37" s="618">
        <v>0</v>
      </c>
      <c r="M37" s="618">
        <v>15294.9150168</v>
      </c>
      <c r="N37" s="618">
        <v>4911.1254557000002</v>
      </c>
      <c r="O37" s="618">
        <v>0</v>
      </c>
      <c r="P37" s="618">
        <v>0</v>
      </c>
      <c r="Q37" s="618">
        <v>0</v>
      </c>
      <c r="R37" s="618">
        <v>70280.445741500007</v>
      </c>
      <c r="S37" s="618">
        <v>10732.381943599999</v>
      </c>
      <c r="T37" s="618">
        <v>2620.6816313999998</v>
      </c>
      <c r="U37" s="618">
        <v>0</v>
      </c>
      <c r="V37" s="618">
        <v>0</v>
      </c>
    </row>
    <row r="38" spans="1:22" ht="14" thickBot="1">
      <c r="A38" s="818"/>
      <c r="B38" s="617" t="s">
        <v>361</v>
      </c>
      <c r="C38" s="618">
        <v>0</v>
      </c>
      <c r="D38" s="618">
        <v>0</v>
      </c>
      <c r="E38" s="618">
        <v>0</v>
      </c>
      <c r="F38" s="618">
        <v>0</v>
      </c>
      <c r="G38" s="618">
        <v>0</v>
      </c>
      <c r="H38" s="618">
        <v>0</v>
      </c>
      <c r="I38" s="618">
        <v>1166.0687342000001</v>
      </c>
      <c r="J38" s="618">
        <v>3558.7452388000002</v>
      </c>
      <c r="K38" s="618">
        <v>0</v>
      </c>
      <c r="L38" s="618">
        <v>0</v>
      </c>
      <c r="M38" s="618">
        <v>741.01446969999995</v>
      </c>
      <c r="N38" s="618">
        <v>0</v>
      </c>
      <c r="O38" s="618">
        <v>0</v>
      </c>
      <c r="P38" s="618">
        <v>0</v>
      </c>
      <c r="Q38" s="618">
        <v>0</v>
      </c>
      <c r="R38" s="618">
        <v>741.01446969999995</v>
      </c>
      <c r="S38" s="618">
        <v>1166.0687342000001</v>
      </c>
      <c r="T38" s="618">
        <v>3558.7452388000002</v>
      </c>
      <c r="U38" s="618">
        <v>0</v>
      </c>
      <c r="V38" s="618">
        <v>0</v>
      </c>
    </row>
    <row r="39" spans="1:22" ht="14" thickBot="1">
      <c r="A39" s="818"/>
      <c r="B39" s="617" t="s">
        <v>308</v>
      </c>
      <c r="C39" s="618">
        <v>0</v>
      </c>
      <c r="D39" s="618">
        <v>0</v>
      </c>
      <c r="E39" s="618">
        <v>0</v>
      </c>
      <c r="F39" s="618">
        <v>0</v>
      </c>
      <c r="G39" s="618">
        <v>0</v>
      </c>
      <c r="H39" s="618">
        <v>0</v>
      </c>
      <c r="I39" s="618">
        <v>0</v>
      </c>
      <c r="J39" s="618">
        <v>0</v>
      </c>
      <c r="K39" s="618">
        <v>0</v>
      </c>
      <c r="L39" s="618">
        <v>0</v>
      </c>
      <c r="M39" s="618">
        <v>0</v>
      </c>
      <c r="N39" s="618">
        <v>0</v>
      </c>
      <c r="O39" s="618">
        <v>0</v>
      </c>
      <c r="P39" s="618">
        <v>0</v>
      </c>
      <c r="Q39" s="618">
        <v>0</v>
      </c>
      <c r="R39" s="618">
        <v>0</v>
      </c>
      <c r="S39" s="618">
        <v>0</v>
      </c>
      <c r="T39" s="618">
        <v>0</v>
      </c>
      <c r="U39" s="618">
        <v>0</v>
      </c>
      <c r="V39" s="618">
        <v>0</v>
      </c>
    </row>
    <row r="40" spans="1:22" ht="14" thickBot="1">
      <c r="A40" s="818"/>
      <c r="B40" s="617" t="s">
        <v>291</v>
      </c>
      <c r="C40" s="618">
        <v>27974.761702399999</v>
      </c>
      <c r="D40" s="618">
        <v>3852.5271548999999</v>
      </c>
      <c r="E40" s="618">
        <v>0</v>
      </c>
      <c r="F40" s="618">
        <v>0</v>
      </c>
      <c r="G40" s="618">
        <v>0</v>
      </c>
      <c r="H40" s="618">
        <v>73681.457448400004</v>
      </c>
      <c r="I40" s="618">
        <v>36183.030154200002</v>
      </c>
      <c r="J40" s="618">
        <v>12854.423946299999</v>
      </c>
      <c r="K40" s="618">
        <v>0</v>
      </c>
      <c r="L40" s="618">
        <v>0</v>
      </c>
      <c r="M40" s="618">
        <v>2639.8133071000002</v>
      </c>
      <c r="N40" s="618">
        <v>2742.5782680000002</v>
      </c>
      <c r="O40" s="618">
        <v>0</v>
      </c>
      <c r="P40" s="618">
        <v>0</v>
      </c>
      <c r="Q40" s="618">
        <v>0</v>
      </c>
      <c r="R40" s="618">
        <v>104296.0324578</v>
      </c>
      <c r="S40" s="618">
        <v>42778.135577000001</v>
      </c>
      <c r="T40" s="618">
        <v>12854.423946299999</v>
      </c>
      <c r="U40" s="618">
        <v>0</v>
      </c>
      <c r="V40" s="618">
        <v>0</v>
      </c>
    </row>
    <row r="41" spans="1:22" ht="14" thickBot="1">
      <c r="A41" s="818"/>
      <c r="B41" s="617" t="s">
        <v>294</v>
      </c>
      <c r="C41" s="618">
        <v>29352.853063899998</v>
      </c>
      <c r="D41" s="618">
        <v>8227.0950369999991</v>
      </c>
      <c r="E41" s="618">
        <v>0</v>
      </c>
      <c r="F41" s="618">
        <v>0</v>
      </c>
      <c r="G41" s="618">
        <v>0</v>
      </c>
      <c r="H41" s="618">
        <v>26068.686591000001</v>
      </c>
      <c r="I41" s="618">
        <v>13540.042593300001</v>
      </c>
      <c r="J41" s="618">
        <v>0</v>
      </c>
      <c r="K41" s="618">
        <v>0</v>
      </c>
      <c r="L41" s="618">
        <v>403.91239280000002</v>
      </c>
      <c r="M41" s="618">
        <v>8118.7171288</v>
      </c>
      <c r="N41" s="618">
        <v>345.02840639999999</v>
      </c>
      <c r="O41" s="618">
        <v>0</v>
      </c>
      <c r="P41" s="618">
        <v>0</v>
      </c>
      <c r="Q41" s="618">
        <v>0</v>
      </c>
      <c r="R41" s="618">
        <v>63540.256783700002</v>
      </c>
      <c r="S41" s="618">
        <v>22112.1660366</v>
      </c>
      <c r="T41" s="618">
        <v>0</v>
      </c>
      <c r="U41" s="618">
        <v>0</v>
      </c>
      <c r="V41" s="618">
        <v>403.91239280000002</v>
      </c>
    </row>
    <row r="42" spans="1:22" ht="14" thickBot="1">
      <c r="A42" s="818"/>
      <c r="B42" s="617" t="s">
        <v>300</v>
      </c>
      <c r="C42" s="618">
        <v>4536.1653609000005</v>
      </c>
      <c r="D42" s="618">
        <v>1570.0876295</v>
      </c>
      <c r="E42" s="618">
        <v>0</v>
      </c>
      <c r="F42" s="618">
        <v>0</v>
      </c>
      <c r="G42" s="618">
        <v>409.70504</v>
      </c>
      <c r="H42" s="618">
        <v>0</v>
      </c>
      <c r="I42" s="618">
        <v>0</v>
      </c>
      <c r="J42" s="618">
        <v>0</v>
      </c>
      <c r="K42" s="618">
        <v>0</v>
      </c>
      <c r="L42" s="618">
        <v>0</v>
      </c>
      <c r="M42" s="618">
        <v>0</v>
      </c>
      <c r="N42" s="618">
        <v>0</v>
      </c>
      <c r="O42" s="618">
        <v>0</v>
      </c>
      <c r="P42" s="618">
        <v>0</v>
      </c>
      <c r="Q42" s="618">
        <v>0</v>
      </c>
      <c r="R42" s="618">
        <v>4536.1653609000005</v>
      </c>
      <c r="S42" s="618">
        <v>1570.0876295</v>
      </c>
      <c r="T42" s="618">
        <v>0</v>
      </c>
      <c r="U42" s="618">
        <v>0</v>
      </c>
      <c r="V42" s="618">
        <v>409.70504</v>
      </c>
    </row>
    <row r="43" spans="1:22" ht="14" thickBot="1">
      <c r="A43" s="818"/>
      <c r="B43" s="617" t="s">
        <v>302</v>
      </c>
      <c r="C43" s="618">
        <v>7303.1410145999998</v>
      </c>
      <c r="D43" s="618">
        <v>0</v>
      </c>
      <c r="E43" s="618">
        <v>0</v>
      </c>
      <c r="F43" s="618">
        <v>0</v>
      </c>
      <c r="G43" s="618">
        <v>0</v>
      </c>
      <c r="H43" s="618">
        <v>0</v>
      </c>
      <c r="I43" s="618">
        <v>0</v>
      </c>
      <c r="J43" s="618">
        <v>0</v>
      </c>
      <c r="K43" s="618">
        <v>0</v>
      </c>
      <c r="L43" s="618">
        <v>0</v>
      </c>
      <c r="M43" s="618">
        <v>0</v>
      </c>
      <c r="N43" s="618">
        <v>0</v>
      </c>
      <c r="O43" s="618">
        <v>0</v>
      </c>
      <c r="P43" s="618">
        <v>0</v>
      </c>
      <c r="Q43" s="618">
        <v>0</v>
      </c>
      <c r="R43" s="618">
        <v>7303.1410145999998</v>
      </c>
      <c r="S43" s="618">
        <v>0</v>
      </c>
      <c r="T43" s="618">
        <v>0</v>
      </c>
      <c r="U43" s="618">
        <v>0</v>
      </c>
      <c r="V43" s="618">
        <v>0</v>
      </c>
    </row>
    <row r="44" spans="1:22" ht="14" thickBot="1">
      <c r="A44" s="818"/>
      <c r="B44" s="617" t="s">
        <v>362</v>
      </c>
      <c r="C44" s="618">
        <v>0</v>
      </c>
      <c r="D44" s="618">
        <v>0</v>
      </c>
      <c r="E44" s="618">
        <v>0</v>
      </c>
      <c r="F44" s="618">
        <v>0</v>
      </c>
      <c r="G44" s="618">
        <v>0</v>
      </c>
      <c r="H44" s="618">
        <v>0</v>
      </c>
      <c r="I44" s="618">
        <v>0</v>
      </c>
      <c r="J44" s="618">
        <v>0</v>
      </c>
      <c r="K44" s="618">
        <v>0</v>
      </c>
      <c r="L44" s="618">
        <v>0</v>
      </c>
      <c r="M44" s="618">
        <v>0</v>
      </c>
      <c r="N44" s="618">
        <v>0</v>
      </c>
      <c r="O44" s="618">
        <v>0</v>
      </c>
      <c r="P44" s="618">
        <v>0</v>
      </c>
      <c r="Q44" s="618">
        <v>0</v>
      </c>
      <c r="R44" s="618">
        <v>0</v>
      </c>
      <c r="S44" s="618">
        <v>0</v>
      </c>
      <c r="T44" s="618">
        <v>0</v>
      </c>
      <c r="U44" s="618">
        <v>0</v>
      </c>
      <c r="V44" s="618">
        <v>0</v>
      </c>
    </row>
    <row r="45" spans="1:22" ht="14" thickBot="1">
      <c r="A45" s="818"/>
      <c r="B45" s="617" t="s">
        <v>363</v>
      </c>
      <c r="C45" s="618">
        <v>0</v>
      </c>
      <c r="D45" s="618">
        <v>0</v>
      </c>
      <c r="E45" s="618">
        <v>0</v>
      </c>
      <c r="F45" s="618">
        <v>19025.353153600001</v>
      </c>
      <c r="G45" s="618">
        <v>0</v>
      </c>
      <c r="H45" s="618">
        <v>0</v>
      </c>
      <c r="I45" s="618">
        <v>0</v>
      </c>
      <c r="J45" s="618">
        <v>0</v>
      </c>
      <c r="K45" s="618">
        <v>2755.5359272000001</v>
      </c>
      <c r="L45" s="618">
        <v>0</v>
      </c>
      <c r="M45" s="618">
        <v>0</v>
      </c>
      <c r="N45" s="618">
        <v>0</v>
      </c>
      <c r="O45" s="618">
        <v>0</v>
      </c>
      <c r="P45" s="618">
        <v>3128.4775983</v>
      </c>
      <c r="Q45" s="618">
        <v>0</v>
      </c>
      <c r="R45" s="618">
        <v>0</v>
      </c>
      <c r="S45" s="618">
        <v>0</v>
      </c>
      <c r="T45" s="618">
        <v>0</v>
      </c>
      <c r="U45" s="618">
        <v>24909.3666791</v>
      </c>
      <c r="V45" s="618">
        <v>0</v>
      </c>
    </row>
    <row r="46" spans="1:22" ht="14" thickBot="1">
      <c r="A46" s="818"/>
      <c r="B46" s="617" t="s">
        <v>83</v>
      </c>
      <c r="C46" s="618">
        <v>1814.5970901000001</v>
      </c>
      <c r="D46" s="618">
        <v>0</v>
      </c>
      <c r="E46" s="618">
        <v>0</v>
      </c>
      <c r="F46" s="618">
        <v>0</v>
      </c>
      <c r="G46" s="618">
        <v>0</v>
      </c>
      <c r="H46" s="618">
        <v>0</v>
      </c>
      <c r="I46" s="618">
        <v>0</v>
      </c>
      <c r="J46" s="618">
        <v>0</v>
      </c>
      <c r="K46" s="618">
        <v>0</v>
      </c>
      <c r="L46" s="618">
        <v>0</v>
      </c>
      <c r="M46" s="618">
        <v>0</v>
      </c>
      <c r="N46" s="618">
        <v>1766.6698616000001</v>
      </c>
      <c r="O46" s="618">
        <v>0</v>
      </c>
      <c r="P46" s="618">
        <v>0</v>
      </c>
      <c r="Q46" s="618">
        <v>0</v>
      </c>
      <c r="R46" s="618">
        <v>1814.5970901000001</v>
      </c>
      <c r="S46" s="618">
        <v>1766.6698616000001</v>
      </c>
      <c r="T46" s="618">
        <v>0</v>
      </c>
      <c r="U46" s="618">
        <v>0</v>
      </c>
      <c r="V46" s="618">
        <v>0</v>
      </c>
    </row>
    <row r="47" spans="1:22" ht="14" thickBot="1">
      <c r="A47" s="818"/>
      <c r="B47" s="617" t="s">
        <v>161</v>
      </c>
      <c r="C47" s="618">
        <v>0</v>
      </c>
      <c r="D47" s="618">
        <v>0</v>
      </c>
      <c r="E47" s="618">
        <v>0</v>
      </c>
      <c r="F47" s="618">
        <v>0</v>
      </c>
      <c r="G47" s="618">
        <v>652.98662460000003</v>
      </c>
      <c r="H47" s="618">
        <v>2693.6974574999999</v>
      </c>
      <c r="I47" s="618">
        <v>0</v>
      </c>
      <c r="J47" s="618">
        <v>0</v>
      </c>
      <c r="K47" s="618">
        <v>0</v>
      </c>
      <c r="L47" s="618">
        <v>296.8859258</v>
      </c>
      <c r="M47" s="618">
        <v>0</v>
      </c>
      <c r="N47" s="618">
        <v>0</v>
      </c>
      <c r="O47" s="618">
        <v>0</v>
      </c>
      <c r="P47" s="618">
        <v>0</v>
      </c>
      <c r="Q47" s="618">
        <v>0</v>
      </c>
      <c r="R47" s="618">
        <v>2693.6974574999999</v>
      </c>
      <c r="S47" s="618">
        <v>0</v>
      </c>
      <c r="T47" s="618">
        <v>0</v>
      </c>
      <c r="U47" s="618">
        <v>0</v>
      </c>
      <c r="V47" s="618">
        <v>949.87255040000002</v>
      </c>
    </row>
    <row r="48" spans="1:22" ht="14" thickBot="1">
      <c r="A48" s="865" t="s">
        <v>166</v>
      </c>
      <c r="B48" s="617" t="s">
        <v>275</v>
      </c>
      <c r="C48" s="618">
        <v>1433639.6691650001</v>
      </c>
      <c r="D48" s="618">
        <v>511051.37759609998</v>
      </c>
      <c r="E48" s="618">
        <v>5756.4192929000001</v>
      </c>
      <c r="F48" s="618">
        <v>0</v>
      </c>
      <c r="G48" s="618">
        <v>63006.230163200002</v>
      </c>
      <c r="H48" s="618">
        <v>25980.834754200001</v>
      </c>
      <c r="I48" s="618">
        <v>28133.954091700001</v>
      </c>
      <c r="J48" s="618">
        <v>0</v>
      </c>
      <c r="K48" s="618">
        <v>0</v>
      </c>
      <c r="L48" s="618">
        <v>0</v>
      </c>
      <c r="M48" s="618">
        <v>9612.9905923000006</v>
      </c>
      <c r="N48" s="618">
        <v>8244.2358432000001</v>
      </c>
      <c r="O48" s="618">
        <v>0</v>
      </c>
      <c r="P48" s="618">
        <v>0</v>
      </c>
      <c r="Q48" s="618">
        <v>0</v>
      </c>
      <c r="R48" s="618">
        <v>1469233.4945115</v>
      </c>
      <c r="S48" s="618">
        <v>547429.56753110001</v>
      </c>
      <c r="T48" s="618">
        <v>5756.4192929000001</v>
      </c>
      <c r="U48" s="618">
        <v>0</v>
      </c>
      <c r="V48" s="618">
        <v>63006.230163200002</v>
      </c>
    </row>
    <row r="49" spans="1:22" ht="14" thickBot="1">
      <c r="A49" s="826"/>
      <c r="B49" s="617" t="s">
        <v>360</v>
      </c>
      <c r="C49" s="618">
        <v>2460.5275087999999</v>
      </c>
      <c r="D49" s="618">
        <v>0</v>
      </c>
      <c r="E49" s="618">
        <v>0</v>
      </c>
      <c r="F49" s="618">
        <v>0</v>
      </c>
      <c r="G49" s="618">
        <v>0</v>
      </c>
      <c r="H49" s="618">
        <v>10967.9153566</v>
      </c>
      <c r="I49" s="618">
        <v>0</v>
      </c>
      <c r="J49" s="618">
        <v>0</v>
      </c>
      <c r="K49" s="618">
        <v>0</v>
      </c>
      <c r="L49" s="618">
        <v>788.32281699999999</v>
      </c>
      <c r="M49" s="618">
        <v>14516.193732399999</v>
      </c>
      <c r="N49" s="618">
        <v>0</v>
      </c>
      <c r="O49" s="618">
        <v>0</v>
      </c>
      <c r="P49" s="618">
        <v>0</v>
      </c>
      <c r="Q49" s="618">
        <v>0</v>
      </c>
      <c r="R49" s="618">
        <v>27944.636597799999</v>
      </c>
      <c r="S49" s="618">
        <v>0</v>
      </c>
      <c r="T49" s="618">
        <v>0</v>
      </c>
      <c r="U49" s="618">
        <v>0</v>
      </c>
      <c r="V49" s="618">
        <v>788.32281699999999</v>
      </c>
    </row>
    <row r="50" spans="1:22" ht="14" thickBot="1">
      <c r="A50" s="826"/>
      <c r="B50" s="617" t="s">
        <v>361</v>
      </c>
      <c r="C50" s="618">
        <v>4163.0251552999998</v>
      </c>
      <c r="D50" s="618">
        <v>0</v>
      </c>
      <c r="E50" s="618">
        <v>0</v>
      </c>
      <c r="F50" s="618">
        <v>0</v>
      </c>
      <c r="G50" s="618">
        <v>0</v>
      </c>
      <c r="H50" s="618">
        <v>0</v>
      </c>
      <c r="I50" s="618">
        <v>0</v>
      </c>
      <c r="J50" s="618">
        <v>0</v>
      </c>
      <c r="K50" s="618">
        <v>0</v>
      </c>
      <c r="L50" s="618">
        <v>0</v>
      </c>
      <c r="M50" s="618">
        <v>0</v>
      </c>
      <c r="N50" s="618">
        <v>748.06368869999994</v>
      </c>
      <c r="O50" s="618">
        <v>0</v>
      </c>
      <c r="P50" s="618">
        <v>0</v>
      </c>
      <c r="Q50" s="618">
        <v>0</v>
      </c>
      <c r="R50" s="618">
        <v>4163.0251552999998</v>
      </c>
      <c r="S50" s="618">
        <v>748.06368869999994</v>
      </c>
      <c r="T50" s="618">
        <v>0</v>
      </c>
      <c r="U50" s="618">
        <v>0</v>
      </c>
      <c r="V50" s="618">
        <v>0</v>
      </c>
    </row>
    <row r="51" spans="1:22" ht="14" thickBot="1">
      <c r="A51" s="826"/>
      <c r="B51" s="617" t="s">
        <v>308</v>
      </c>
      <c r="C51" s="618">
        <v>2276.6665764999998</v>
      </c>
      <c r="D51" s="618">
        <v>0</v>
      </c>
      <c r="E51" s="618">
        <v>0</v>
      </c>
      <c r="F51" s="618">
        <v>0</v>
      </c>
      <c r="G51" s="618">
        <v>0</v>
      </c>
      <c r="H51" s="618">
        <v>2864.1919140999998</v>
      </c>
      <c r="I51" s="618">
        <v>0</v>
      </c>
      <c r="J51" s="618">
        <v>0</v>
      </c>
      <c r="K51" s="618">
        <v>0</v>
      </c>
      <c r="L51" s="618">
        <v>0</v>
      </c>
      <c r="M51" s="618">
        <v>0</v>
      </c>
      <c r="N51" s="618">
        <v>0</v>
      </c>
      <c r="O51" s="618">
        <v>0</v>
      </c>
      <c r="P51" s="618">
        <v>0</v>
      </c>
      <c r="Q51" s="618">
        <v>0</v>
      </c>
      <c r="R51" s="618">
        <v>5140.8584905999996</v>
      </c>
      <c r="S51" s="618">
        <v>0</v>
      </c>
      <c r="T51" s="618">
        <v>0</v>
      </c>
      <c r="U51" s="618">
        <v>0</v>
      </c>
      <c r="V51" s="618">
        <v>0</v>
      </c>
    </row>
    <row r="52" spans="1:22" ht="14" thickBot="1">
      <c r="A52" s="826"/>
      <c r="B52" s="617" t="s">
        <v>291</v>
      </c>
      <c r="C52" s="618">
        <v>75063.527020299996</v>
      </c>
      <c r="D52" s="618">
        <v>54382.468673000003</v>
      </c>
      <c r="E52" s="618">
        <v>0</v>
      </c>
      <c r="F52" s="618">
        <v>0</v>
      </c>
      <c r="G52" s="618">
        <v>692.34672680000006</v>
      </c>
      <c r="H52" s="618">
        <v>119634.7211719</v>
      </c>
      <c r="I52" s="618">
        <v>25103.2944302</v>
      </c>
      <c r="J52" s="618">
        <v>0</v>
      </c>
      <c r="K52" s="618">
        <v>0</v>
      </c>
      <c r="L52" s="618">
        <v>0</v>
      </c>
      <c r="M52" s="618">
        <v>34633.093813300002</v>
      </c>
      <c r="N52" s="618">
        <v>666.81259360000001</v>
      </c>
      <c r="O52" s="618">
        <v>0</v>
      </c>
      <c r="P52" s="618">
        <v>0</v>
      </c>
      <c r="Q52" s="618">
        <v>0</v>
      </c>
      <c r="R52" s="618">
        <v>229331.34200539999</v>
      </c>
      <c r="S52" s="618">
        <v>80152.575696800006</v>
      </c>
      <c r="T52" s="618">
        <v>0</v>
      </c>
      <c r="U52" s="618">
        <v>0</v>
      </c>
      <c r="V52" s="618">
        <v>692.34672680000006</v>
      </c>
    </row>
    <row r="53" spans="1:22" ht="14" thickBot="1">
      <c r="A53" s="826"/>
      <c r="B53" s="617" t="s">
        <v>294</v>
      </c>
      <c r="C53" s="618">
        <v>75402.645672700004</v>
      </c>
      <c r="D53" s="618">
        <v>78144.098262300002</v>
      </c>
      <c r="E53" s="618">
        <v>0</v>
      </c>
      <c r="F53" s="618">
        <v>0</v>
      </c>
      <c r="G53" s="618">
        <v>0</v>
      </c>
      <c r="H53" s="618">
        <v>48883.418985299999</v>
      </c>
      <c r="I53" s="618">
        <v>16347.290691300001</v>
      </c>
      <c r="J53" s="618">
        <v>0</v>
      </c>
      <c r="K53" s="618">
        <v>0</v>
      </c>
      <c r="L53" s="618">
        <v>4963.3926062999999</v>
      </c>
      <c r="M53" s="618">
        <v>42352.208925500003</v>
      </c>
      <c r="N53" s="618">
        <v>21117.770932899999</v>
      </c>
      <c r="O53" s="618">
        <v>0</v>
      </c>
      <c r="P53" s="618">
        <v>0</v>
      </c>
      <c r="Q53" s="618">
        <v>0</v>
      </c>
      <c r="R53" s="618">
        <v>166638.27358350001</v>
      </c>
      <c r="S53" s="618">
        <v>115609.1598865</v>
      </c>
      <c r="T53" s="618">
        <v>0</v>
      </c>
      <c r="U53" s="618">
        <v>0</v>
      </c>
      <c r="V53" s="618">
        <v>4963.3926062999999</v>
      </c>
    </row>
    <row r="54" spans="1:22" ht="14" thickBot="1">
      <c r="A54" s="826"/>
      <c r="B54" s="617" t="s">
        <v>300</v>
      </c>
      <c r="C54" s="618">
        <v>45546.2743434</v>
      </c>
      <c r="D54" s="618">
        <v>24909.075883000001</v>
      </c>
      <c r="E54" s="618">
        <v>0</v>
      </c>
      <c r="F54" s="618">
        <v>0</v>
      </c>
      <c r="G54" s="618">
        <v>2186.4066711999999</v>
      </c>
      <c r="H54" s="618">
        <v>0</v>
      </c>
      <c r="I54" s="618">
        <v>0</v>
      </c>
      <c r="J54" s="618">
        <v>0</v>
      </c>
      <c r="K54" s="618">
        <v>0</v>
      </c>
      <c r="L54" s="618">
        <v>0</v>
      </c>
      <c r="M54" s="618">
        <v>0</v>
      </c>
      <c r="N54" s="618">
        <v>0</v>
      </c>
      <c r="O54" s="618">
        <v>0</v>
      </c>
      <c r="P54" s="618">
        <v>0</v>
      </c>
      <c r="Q54" s="618">
        <v>0</v>
      </c>
      <c r="R54" s="618">
        <v>45546.2743434</v>
      </c>
      <c r="S54" s="618">
        <v>24909.075883000001</v>
      </c>
      <c r="T54" s="618">
        <v>0</v>
      </c>
      <c r="U54" s="618">
        <v>0</v>
      </c>
      <c r="V54" s="618">
        <v>2186.4066711999999</v>
      </c>
    </row>
    <row r="55" spans="1:22" ht="14" thickBot="1">
      <c r="A55" s="826"/>
      <c r="B55" s="617" t="s">
        <v>302</v>
      </c>
      <c r="C55" s="618">
        <v>0</v>
      </c>
      <c r="D55" s="618">
        <v>0</v>
      </c>
      <c r="E55" s="618">
        <v>0</v>
      </c>
      <c r="F55" s="618">
        <v>0</v>
      </c>
      <c r="G55" s="618">
        <v>0</v>
      </c>
      <c r="H55" s="618">
        <v>0</v>
      </c>
      <c r="I55" s="618">
        <v>0</v>
      </c>
      <c r="J55" s="618">
        <v>0</v>
      </c>
      <c r="K55" s="618">
        <v>0</v>
      </c>
      <c r="L55" s="618">
        <v>0</v>
      </c>
      <c r="M55" s="618">
        <v>813.92588839999996</v>
      </c>
      <c r="N55" s="618">
        <v>3329.7133365</v>
      </c>
      <c r="O55" s="618">
        <v>0</v>
      </c>
      <c r="P55" s="618">
        <v>0</v>
      </c>
      <c r="Q55" s="618">
        <v>0</v>
      </c>
      <c r="R55" s="618">
        <v>813.92588839999996</v>
      </c>
      <c r="S55" s="618">
        <v>3329.7133365</v>
      </c>
      <c r="T55" s="618">
        <v>0</v>
      </c>
      <c r="U55" s="618">
        <v>0</v>
      </c>
      <c r="V55" s="618">
        <v>0</v>
      </c>
    </row>
    <row r="56" spans="1:22" ht="14" thickBot="1">
      <c r="A56" s="826"/>
      <c r="B56" s="617" t="s">
        <v>362</v>
      </c>
      <c r="C56" s="618">
        <v>2352.7043554000002</v>
      </c>
      <c r="D56" s="618">
        <v>0</v>
      </c>
      <c r="E56" s="618">
        <v>0</v>
      </c>
      <c r="F56" s="618">
        <v>0</v>
      </c>
      <c r="G56" s="618">
        <v>0</v>
      </c>
      <c r="H56" s="618">
        <v>0</v>
      </c>
      <c r="I56" s="618">
        <v>0</v>
      </c>
      <c r="J56" s="618">
        <v>0</v>
      </c>
      <c r="K56" s="618">
        <v>0</v>
      </c>
      <c r="L56" s="618">
        <v>0</v>
      </c>
      <c r="M56" s="618">
        <v>0</v>
      </c>
      <c r="N56" s="618">
        <v>0</v>
      </c>
      <c r="O56" s="618">
        <v>0</v>
      </c>
      <c r="P56" s="618">
        <v>0</v>
      </c>
      <c r="Q56" s="618">
        <v>0</v>
      </c>
      <c r="R56" s="618">
        <v>2352.7043554000002</v>
      </c>
      <c r="S56" s="618">
        <v>0</v>
      </c>
      <c r="T56" s="618">
        <v>0</v>
      </c>
      <c r="U56" s="618">
        <v>0</v>
      </c>
      <c r="V56" s="618">
        <v>0</v>
      </c>
    </row>
    <row r="57" spans="1:22" ht="14" thickBot="1">
      <c r="A57" s="826"/>
      <c r="B57" s="617" t="s">
        <v>363</v>
      </c>
      <c r="C57" s="618">
        <v>0</v>
      </c>
      <c r="D57" s="618">
        <v>0</v>
      </c>
      <c r="E57" s="618">
        <v>0</v>
      </c>
      <c r="F57" s="618">
        <v>23629.490961799998</v>
      </c>
      <c r="G57" s="618">
        <v>0</v>
      </c>
      <c r="H57" s="618">
        <v>0</v>
      </c>
      <c r="I57" s="618">
        <v>0</v>
      </c>
      <c r="J57" s="618">
        <v>0</v>
      </c>
      <c r="K57" s="618">
        <v>0</v>
      </c>
      <c r="L57" s="618">
        <v>0</v>
      </c>
      <c r="M57" s="618">
        <v>0</v>
      </c>
      <c r="N57" s="618">
        <v>0</v>
      </c>
      <c r="O57" s="618">
        <v>0</v>
      </c>
      <c r="P57" s="618">
        <v>12544.847988400001</v>
      </c>
      <c r="Q57" s="618">
        <v>0</v>
      </c>
      <c r="R57" s="618">
        <v>0</v>
      </c>
      <c r="S57" s="618">
        <v>0</v>
      </c>
      <c r="T57" s="618">
        <v>0</v>
      </c>
      <c r="U57" s="618">
        <v>36174.338950099998</v>
      </c>
      <c r="V57" s="618">
        <v>0</v>
      </c>
    </row>
    <row r="58" spans="1:22" ht="14" thickBot="1">
      <c r="A58" s="826"/>
      <c r="B58" s="617" t="s">
        <v>83</v>
      </c>
      <c r="C58" s="618">
        <v>10366.981354199999</v>
      </c>
      <c r="D58" s="618">
        <v>9423.6065818000006</v>
      </c>
      <c r="E58" s="618">
        <v>0</v>
      </c>
      <c r="F58" s="618">
        <v>0</v>
      </c>
      <c r="G58" s="618">
        <v>0</v>
      </c>
      <c r="H58" s="618">
        <v>3837.9315369999999</v>
      </c>
      <c r="I58" s="618">
        <v>0</v>
      </c>
      <c r="J58" s="618">
        <v>0</v>
      </c>
      <c r="K58" s="618">
        <v>0</v>
      </c>
      <c r="L58" s="618">
        <v>0</v>
      </c>
      <c r="M58" s="618">
        <v>0</v>
      </c>
      <c r="N58" s="618">
        <v>0</v>
      </c>
      <c r="O58" s="618">
        <v>0</v>
      </c>
      <c r="P58" s="618">
        <v>0</v>
      </c>
      <c r="Q58" s="618">
        <v>0</v>
      </c>
      <c r="R58" s="618">
        <v>14204.9128912</v>
      </c>
      <c r="S58" s="618">
        <v>9423.6065818000006</v>
      </c>
      <c r="T58" s="618">
        <v>0</v>
      </c>
      <c r="U58" s="618">
        <v>0</v>
      </c>
      <c r="V58" s="618">
        <v>0</v>
      </c>
    </row>
    <row r="59" spans="1:22" ht="14" thickBot="1">
      <c r="A59" s="826"/>
      <c r="B59" s="617" t="s">
        <v>161</v>
      </c>
      <c r="C59" s="618">
        <v>804.03915840000002</v>
      </c>
      <c r="D59" s="618">
        <v>2034.9292289</v>
      </c>
      <c r="E59" s="618">
        <v>0</v>
      </c>
      <c r="F59" s="618">
        <v>0</v>
      </c>
      <c r="G59" s="618">
        <v>3326.6688878</v>
      </c>
      <c r="H59" s="618">
        <v>0</v>
      </c>
      <c r="I59" s="618">
        <v>0</v>
      </c>
      <c r="J59" s="618">
        <v>0</v>
      </c>
      <c r="K59" s="618">
        <v>0</v>
      </c>
      <c r="L59" s="618">
        <v>0</v>
      </c>
      <c r="M59" s="618">
        <v>0</v>
      </c>
      <c r="N59" s="618">
        <v>0</v>
      </c>
      <c r="O59" s="618">
        <v>0</v>
      </c>
      <c r="P59" s="618">
        <v>0</v>
      </c>
      <c r="Q59" s="618">
        <v>0</v>
      </c>
      <c r="R59" s="618">
        <v>804.03915840000002</v>
      </c>
      <c r="S59" s="618">
        <v>2034.9292289</v>
      </c>
      <c r="T59" s="618">
        <v>0</v>
      </c>
      <c r="U59" s="618">
        <v>0</v>
      </c>
      <c r="V59" s="618">
        <v>3326.6688878</v>
      </c>
    </row>
    <row r="60" spans="1:22" ht="14" thickBot="1">
      <c r="A60" s="863" t="s">
        <v>167</v>
      </c>
      <c r="B60" s="617" t="s">
        <v>275</v>
      </c>
      <c r="C60" s="618">
        <v>3221599.9321289002</v>
      </c>
      <c r="D60" s="618">
        <v>533934.28999990004</v>
      </c>
      <c r="E60" s="618">
        <v>8565.0786915000008</v>
      </c>
      <c r="F60" s="618">
        <v>0</v>
      </c>
      <c r="G60" s="618">
        <v>116250.4930054</v>
      </c>
      <c r="H60" s="618">
        <v>66913.882044400001</v>
      </c>
      <c r="I60" s="618">
        <v>0</v>
      </c>
      <c r="J60" s="618">
        <v>0</v>
      </c>
      <c r="K60" s="618">
        <v>0</v>
      </c>
      <c r="L60" s="618">
        <v>3175.3702595999998</v>
      </c>
      <c r="M60" s="618">
        <v>31354.9062275</v>
      </c>
      <c r="N60" s="618">
        <v>3296.4664112</v>
      </c>
      <c r="O60" s="618">
        <v>0</v>
      </c>
      <c r="P60" s="618">
        <v>0</v>
      </c>
      <c r="Q60" s="618">
        <v>809.85659090000001</v>
      </c>
      <c r="R60" s="618">
        <v>3319868.7204008</v>
      </c>
      <c r="S60" s="618">
        <v>537230.75641110004</v>
      </c>
      <c r="T60" s="618">
        <v>8565.0786915000008</v>
      </c>
      <c r="U60" s="618">
        <v>0</v>
      </c>
      <c r="V60" s="618">
        <v>120235.7198559</v>
      </c>
    </row>
    <row r="61" spans="1:22" ht="14" thickBot="1">
      <c r="A61" s="818"/>
      <c r="B61" s="617" t="s">
        <v>360</v>
      </c>
      <c r="C61" s="618">
        <v>129813.7897852</v>
      </c>
      <c r="D61" s="618">
        <v>69636.323596400005</v>
      </c>
      <c r="E61" s="618">
        <v>0</v>
      </c>
      <c r="F61" s="618">
        <v>0</v>
      </c>
      <c r="G61" s="618">
        <v>12551.4238917</v>
      </c>
      <c r="H61" s="618">
        <v>126149.9479093</v>
      </c>
      <c r="I61" s="618">
        <v>21848.6803808</v>
      </c>
      <c r="J61" s="618">
        <v>0</v>
      </c>
      <c r="K61" s="618">
        <v>0</v>
      </c>
      <c r="L61" s="618">
        <v>857.9849706</v>
      </c>
      <c r="M61" s="618">
        <v>46250.017360899998</v>
      </c>
      <c r="N61" s="618">
        <v>20090.407115900001</v>
      </c>
      <c r="O61" s="618">
        <v>650.90814669999997</v>
      </c>
      <c r="P61" s="618">
        <v>0</v>
      </c>
      <c r="Q61" s="618">
        <v>836.36792690000004</v>
      </c>
      <c r="R61" s="618">
        <v>302213.75505540002</v>
      </c>
      <c r="S61" s="618">
        <v>111575.4110931</v>
      </c>
      <c r="T61" s="618">
        <v>650.90814669999997</v>
      </c>
      <c r="U61" s="618">
        <v>0</v>
      </c>
      <c r="V61" s="618">
        <v>14245.7767891</v>
      </c>
    </row>
    <row r="62" spans="1:22" ht="14" thickBot="1">
      <c r="A62" s="818"/>
      <c r="B62" s="617" t="s">
        <v>361</v>
      </c>
      <c r="C62" s="618">
        <v>7751.7375684999997</v>
      </c>
      <c r="D62" s="618">
        <v>627.08035510000002</v>
      </c>
      <c r="E62" s="618">
        <v>0</v>
      </c>
      <c r="F62" s="618">
        <v>0</v>
      </c>
      <c r="G62" s="618">
        <v>0</v>
      </c>
      <c r="H62" s="618">
        <v>13498.8074101</v>
      </c>
      <c r="I62" s="618">
        <v>1522.9357497000001</v>
      </c>
      <c r="J62" s="618">
        <v>0</v>
      </c>
      <c r="K62" s="618">
        <v>0</v>
      </c>
      <c r="L62" s="618">
        <v>3541.2040468</v>
      </c>
      <c r="M62" s="618">
        <v>12616.573867700001</v>
      </c>
      <c r="N62" s="618">
        <v>0</v>
      </c>
      <c r="O62" s="618">
        <v>0</v>
      </c>
      <c r="P62" s="618">
        <v>0</v>
      </c>
      <c r="Q62" s="618">
        <v>0</v>
      </c>
      <c r="R62" s="618">
        <v>33867.1188463</v>
      </c>
      <c r="S62" s="618">
        <v>2150.0161048</v>
      </c>
      <c r="T62" s="618">
        <v>0</v>
      </c>
      <c r="U62" s="618">
        <v>0</v>
      </c>
      <c r="V62" s="618">
        <v>3541.2040468</v>
      </c>
    </row>
    <row r="63" spans="1:22" ht="14" thickBot="1">
      <c r="A63" s="818"/>
      <c r="B63" s="617" t="s">
        <v>308</v>
      </c>
      <c r="C63" s="618">
        <v>19012.269003900001</v>
      </c>
      <c r="D63" s="618">
        <v>8925.3561038000007</v>
      </c>
      <c r="E63" s="618">
        <v>0</v>
      </c>
      <c r="F63" s="618">
        <v>0</v>
      </c>
      <c r="G63" s="618">
        <v>863.52167759999998</v>
      </c>
      <c r="H63" s="618">
        <v>87470.5635511</v>
      </c>
      <c r="I63" s="618">
        <v>51442.045560400002</v>
      </c>
      <c r="J63" s="618">
        <v>0</v>
      </c>
      <c r="K63" s="618">
        <v>0</v>
      </c>
      <c r="L63" s="618">
        <v>1320.3282658000001</v>
      </c>
      <c r="M63" s="618">
        <v>5166.0282245999997</v>
      </c>
      <c r="N63" s="618">
        <v>2661.6634426999999</v>
      </c>
      <c r="O63" s="618">
        <v>0</v>
      </c>
      <c r="P63" s="618">
        <v>0</v>
      </c>
      <c r="Q63" s="618">
        <v>0</v>
      </c>
      <c r="R63" s="618">
        <v>111648.8607796</v>
      </c>
      <c r="S63" s="618">
        <v>63029.065106900001</v>
      </c>
      <c r="T63" s="618">
        <v>0</v>
      </c>
      <c r="U63" s="618">
        <v>0</v>
      </c>
      <c r="V63" s="618">
        <v>2183.8499434</v>
      </c>
    </row>
    <row r="64" spans="1:22" ht="14" thickBot="1">
      <c r="A64" s="818"/>
      <c r="B64" s="617" t="s">
        <v>291</v>
      </c>
      <c r="C64" s="618">
        <v>317505.29542169999</v>
      </c>
      <c r="D64" s="618">
        <v>227480.29472860001</v>
      </c>
      <c r="E64" s="618">
        <v>0</v>
      </c>
      <c r="F64" s="618">
        <v>0</v>
      </c>
      <c r="G64" s="618">
        <v>3462.3215254000002</v>
      </c>
      <c r="H64" s="618">
        <v>1737648.0416126</v>
      </c>
      <c r="I64" s="618">
        <v>1309111.5486128</v>
      </c>
      <c r="J64" s="618">
        <v>0</v>
      </c>
      <c r="K64" s="618">
        <v>0</v>
      </c>
      <c r="L64" s="618">
        <v>297548.77317599999</v>
      </c>
      <c r="M64" s="618">
        <v>268193.92341559997</v>
      </c>
      <c r="N64" s="618">
        <v>245666.9898248</v>
      </c>
      <c r="O64" s="618">
        <v>0</v>
      </c>
      <c r="P64" s="618">
        <v>0</v>
      </c>
      <c r="Q64" s="618">
        <v>4646.9262558999999</v>
      </c>
      <c r="R64" s="618">
        <v>2323347.2604498002</v>
      </c>
      <c r="S64" s="618">
        <v>1782258.8331662</v>
      </c>
      <c r="T64" s="618">
        <v>0</v>
      </c>
      <c r="U64" s="618">
        <v>0</v>
      </c>
      <c r="V64" s="618">
        <v>305658.02095729997</v>
      </c>
    </row>
    <row r="65" spans="1:22" ht="14" thickBot="1">
      <c r="A65" s="818"/>
      <c r="B65" s="617" t="s">
        <v>294</v>
      </c>
      <c r="C65" s="618">
        <v>114504.6726321</v>
      </c>
      <c r="D65" s="618">
        <v>296353.17006710003</v>
      </c>
      <c r="E65" s="618">
        <v>0</v>
      </c>
      <c r="F65" s="618">
        <v>0</v>
      </c>
      <c r="G65" s="618">
        <v>5552.5913268000004</v>
      </c>
      <c r="H65" s="618">
        <v>317481.25066949998</v>
      </c>
      <c r="I65" s="618">
        <v>582458.43501070002</v>
      </c>
      <c r="J65" s="618">
        <v>0</v>
      </c>
      <c r="K65" s="618">
        <v>0</v>
      </c>
      <c r="L65" s="618">
        <v>32206.9768712</v>
      </c>
      <c r="M65" s="618">
        <v>47614.207591799997</v>
      </c>
      <c r="N65" s="618">
        <v>72381.643846499996</v>
      </c>
      <c r="O65" s="618">
        <v>0</v>
      </c>
      <c r="P65" s="618">
        <v>0</v>
      </c>
      <c r="Q65" s="618">
        <v>0</v>
      </c>
      <c r="R65" s="618">
        <v>479600.1308934</v>
      </c>
      <c r="S65" s="618">
        <v>951193.24892439996</v>
      </c>
      <c r="T65" s="618">
        <v>0</v>
      </c>
      <c r="U65" s="618">
        <v>0</v>
      </c>
      <c r="V65" s="618">
        <v>37759.568198100002</v>
      </c>
    </row>
    <row r="66" spans="1:22" ht="14" thickBot="1">
      <c r="A66" s="818"/>
      <c r="B66" s="617" t="s">
        <v>300</v>
      </c>
      <c r="C66" s="618">
        <v>8444.6391101000008</v>
      </c>
      <c r="D66" s="618">
        <v>0</v>
      </c>
      <c r="E66" s="618">
        <v>0</v>
      </c>
      <c r="F66" s="618">
        <v>0</v>
      </c>
      <c r="G66" s="618">
        <v>0</v>
      </c>
      <c r="H66" s="618">
        <v>0</v>
      </c>
      <c r="I66" s="618">
        <v>3052.0293971999999</v>
      </c>
      <c r="J66" s="618">
        <v>0</v>
      </c>
      <c r="K66" s="618">
        <v>0</v>
      </c>
      <c r="L66" s="618">
        <v>41741.229931200003</v>
      </c>
      <c r="M66" s="618">
        <v>0</v>
      </c>
      <c r="N66" s="618">
        <v>0</v>
      </c>
      <c r="O66" s="618">
        <v>0</v>
      </c>
      <c r="P66" s="618">
        <v>0</v>
      </c>
      <c r="Q66" s="618">
        <v>0</v>
      </c>
      <c r="R66" s="618">
        <v>8444.6391101000008</v>
      </c>
      <c r="S66" s="618">
        <v>3052.0293971999999</v>
      </c>
      <c r="T66" s="618">
        <v>0</v>
      </c>
      <c r="U66" s="618">
        <v>0</v>
      </c>
      <c r="V66" s="618">
        <v>41741.229931200003</v>
      </c>
    </row>
    <row r="67" spans="1:22" ht="14" thickBot="1">
      <c r="A67" s="818"/>
      <c r="B67" s="617" t="s">
        <v>302</v>
      </c>
      <c r="C67" s="618">
        <v>2333.9847930999999</v>
      </c>
      <c r="D67" s="618">
        <v>2472.2021005000001</v>
      </c>
      <c r="E67" s="618">
        <v>0</v>
      </c>
      <c r="F67" s="618">
        <v>0</v>
      </c>
      <c r="G67" s="618">
        <v>0</v>
      </c>
      <c r="H67" s="618">
        <v>3918.2346293999999</v>
      </c>
      <c r="I67" s="618">
        <v>9948.7497328000009</v>
      </c>
      <c r="J67" s="618">
        <v>0</v>
      </c>
      <c r="K67" s="618">
        <v>0</v>
      </c>
      <c r="L67" s="618">
        <v>0</v>
      </c>
      <c r="M67" s="618">
        <v>0</v>
      </c>
      <c r="N67" s="618">
        <v>0</v>
      </c>
      <c r="O67" s="618">
        <v>0</v>
      </c>
      <c r="P67" s="618">
        <v>0</v>
      </c>
      <c r="Q67" s="618">
        <v>0</v>
      </c>
      <c r="R67" s="618">
        <v>6252.2194224000004</v>
      </c>
      <c r="S67" s="618">
        <v>12420.9518334</v>
      </c>
      <c r="T67" s="618">
        <v>0</v>
      </c>
      <c r="U67" s="618">
        <v>0</v>
      </c>
      <c r="V67" s="618">
        <v>0</v>
      </c>
    </row>
    <row r="68" spans="1:22" ht="14" thickBot="1">
      <c r="A68" s="818"/>
      <c r="B68" s="617" t="s">
        <v>362</v>
      </c>
      <c r="C68" s="618">
        <v>15775.9236122</v>
      </c>
      <c r="D68" s="618">
        <v>2608.6259498999998</v>
      </c>
      <c r="E68" s="618">
        <v>0</v>
      </c>
      <c r="F68" s="618">
        <v>0</v>
      </c>
      <c r="G68" s="618">
        <v>0</v>
      </c>
      <c r="H68" s="618">
        <v>30622.8257849</v>
      </c>
      <c r="I68" s="618">
        <v>37121.987626499998</v>
      </c>
      <c r="J68" s="618">
        <v>0</v>
      </c>
      <c r="K68" s="618">
        <v>0</v>
      </c>
      <c r="L68" s="618">
        <v>376.28502250000003</v>
      </c>
      <c r="M68" s="618">
        <v>0</v>
      </c>
      <c r="N68" s="618">
        <v>0</v>
      </c>
      <c r="O68" s="618">
        <v>0</v>
      </c>
      <c r="P68" s="618">
        <v>0</v>
      </c>
      <c r="Q68" s="618">
        <v>0</v>
      </c>
      <c r="R68" s="618">
        <v>46398.749397200001</v>
      </c>
      <c r="S68" s="618">
        <v>39730.613576399999</v>
      </c>
      <c r="T68" s="618">
        <v>0</v>
      </c>
      <c r="U68" s="618">
        <v>0</v>
      </c>
      <c r="V68" s="618">
        <v>376.28502250000003</v>
      </c>
    </row>
    <row r="69" spans="1:22" ht="14" thickBot="1">
      <c r="A69" s="818"/>
      <c r="B69" s="617" t="s">
        <v>363</v>
      </c>
      <c r="C69" s="618">
        <v>0</v>
      </c>
      <c r="D69" s="618">
        <v>0</v>
      </c>
      <c r="E69" s="618">
        <v>0</v>
      </c>
      <c r="F69" s="618">
        <v>73053.378739199994</v>
      </c>
      <c r="G69" s="618">
        <v>0</v>
      </c>
      <c r="H69" s="618">
        <v>0</v>
      </c>
      <c r="I69" s="618">
        <v>0</v>
      </c>
      <c r="J69" s="618">
        <v>0</v>
      </c>
      <c r="K69" s="618">
        <v>238306.62193389999</v>
      </c>
      <c r="L69" s="618">
        <v>0</v>
      </c>
      <c r="M69" s="618">
        <v>0</v>
      </c>
      <c r="N69" s="618">
        <v>0</v>
      </c>
      <c r="O69" s="618">
        <v>0</v>
      </c>
      <c r="P69" s="618">
        <v>15557.053278199999</v>
      </c>
      <c r="Q69" s="618">
        <v>0</v>
      </c>
      <c r="R69" s="618">
        <v>0</v>
      </c>
      <c r="S69" s="618">
        <v>0</v>
      </c>
      <c r="T69" s="618">
        <v>0</v>
      </c>
      <c r="U69" s="618">
        <v>326917.05395129998</v>
      </c>
      <c r="V69" s="618">
        <v>0</v>
      </c>
    </row>
    <row r="70" spans="1:22" ht="14" thickBot="1">
      <c r="A70" s="818"/>
      <c r="B70" s="617" t="s">
        <v>83</v>
      </c>
      <c r="C70" s="618">
        <v>29419.931383899999</v>
      </c>
      <c r="D70" s="618">
        <v>24763.658581600001</v>
      </c>
      <c r="E70" s="618">
        <v>0</v>
      </c>
      <c r="F70" s="618">
        <v>0</v>
      </c>
      <c r="G70" s="618">
        <v>1333.0178753</v>
      </c>
      <c r="H70" s="618">
        <v>6277.3796946000002</v>
      </c>
      <c r="I70" s="618">
        <v>7117.1118894000001</v>
      </c>
      <c r="J70" s="618">
        <v>0</v>
      </c>
      <c r="K70" s="618">
        <v>0</v>
      </c>
      <c r="L70" s="618">
        <v>0</v>
      </c>
      <c r="M70" s="618">
        <v>0</v>
      </c>
      <c r="N70" s="618">
        <v>0</v>
      </c>
      <c r="O70" s="618">
        <v>0</v>
      </c>
      <c r="P70" s="618">
        <v>0</v>
      </c>
      <c r="Q70" s="618">
        <v>0</v>
      </c>
      <c r="R70" s="618">
        <v>35697.311078500003</v>
      </c>
      <c r="S70" s="618">
        <v>31880.770471</v>
      </c>
      <c r="T70" s="618">
        <v>0</v>
      </c>
      <c r="U70" s="618">
        <v>0</v>
      </c>
      <c r="V70" s="618">
        <v>1333.0178753</v>
      </c>
    </row>
    <row r="71" spans="1:22" ht="14" thickBot="1">
      <c r="A71" s="818"/>
      <c r="B71" s="617" t="s">
        <v>161</v>
      </c>
      <c r="C71" s="618">
        <v>0</v>
      </c>
      <c r="D71" s="618">
        <v>0</v>
      </c>
      <c r="E71" s="618">
        <v>0</v>
      </c>
      <c r="F71" s="618">
        <v>0</v>
      </c>
      <c r="G71" s="618">
        <v>5030.0902379999998</v>
      </c>
      <c r="H71" s="618">
        <v>4447.6233544999996</v>
      </c>
      <c r="I71" s="618">
        <v>0</v>
      </c>
      <c r="J71" s="618">
        <v>0</v>
      </c>
      <c r="K71" s="618">
        <v>0</v>
      </c>
      <c r="L71" s="618">
        <v>0</v>
      </c>
      <c r="M71" s="618">
        <v>0</v>
      </c>
      <c r="N71" s="618">
        <v>0</v>
      </c>
      <c r="O71" s="618">
        <v>0</v>
      </c>
      <c r="P71" s="618">
        <v>0</v>
      </c>
      <c r="Q71" s="618">
        <v>0</v>
      </c>
      <c r="R71" s="618">
        <v>4447.6233544999996</v>
      </c>
      <c r="S71" s="618">
        <v>0</v>
      </c>
      <c r="T71" s="618">
        <v>0</v>
      </c>
      <c r="U71" s="618">
        <v>0</v>
      </c>
      <c r="V71" s="618">
        <v>5030.0902379999998</v>
      </c>
    </row>
    <row r="72" spans="1:22" ht="14" thickBot="1">
      <c r="A72" s="865" t="s">
        <v>168</v>
      </c>
      <c r="B72" s="617" t="s">
        <v>275</v>
      </c>
      <c r="C72" s="618">
        <v>1275074.3932086001</v>
      </c>
      <c r="D72" s="618">
        <v>266831.41605350003</v>
      </c>
      <c r="E72" s="618">
        <v>0</v>
      </c>
      <c r="F72" s="618">
        <v>0</v>
      </c>
      <c r="G72" s="618">
        <v>30997.199689900001</v>
      </c>
      <c r="H72" s="618">
        <v>16035.692551599999</v>
      </c>
      <c r="I72" s="618">
        <v>0</v>
      </c>
      <c r="J72" s="618">
        <v>0</v>
      </c>
      <c r="K72" s="618">
        <v>0</v>
      </c>
      <c r="L72" s="618">
        <v>0</v>
      </c>
      <c r="M72" s="618">
        <v>706.44695090000005</v>
      </c>
      <c r="N72" s="618">
        <v>0</v>
      </c>
      <c r="O72" s="618">
        <v>0</v>
      </c>
      <c r="P72" s="618">
        <v>0</v>
      </c>
      <c r="Q72" s="618">
        <v>0</v>
      </c>
      <c r="R72" s="618">
        <v>1291816.5327111001</v>
      </c>
      <c r="S72" s="618">
        <v>266831.41605350003</v>
      </c>
      <c r="T72" s="618">
        <v>0</v>
      </c>
      <c r="U72" s="618">
        <v>0</v>
      </c>
      <c r="V72" s="618">
        <v>30997.199689900001</v>
      </c>
    </row>
    <row r="73" spans="1:22" ht="14" thickBot="1">
      <c r="A73" s="826"/>
      <c r="B73" s="617" t="s">
        <v>360</v>
      </c>
      <c r="C73" s="618">
        <v>27853.391738499999</v>
      </c>
      <c r="D73" s="618">
        <v>0</v>
      </c>
      <c r="E73" s="618">
        <v>0</v>
      </c>
      <c r="F73" s="618">
        <v>0</v>
      </c>
      <c r="G73" s="618">
        <v>879.59265170000003</v>
      </c>
      <c r="H73" s="618">
        <v>182528.45728569999</v>
      </c>
      <c r="I73" s="618">
        <v>16347.6610153</v>
      </c>
      <c r="J73" s="618">
        <v>0</v>
      </c>
      <c r="K73" s="618">
        <v>0</v>
      </c>
      <c r="L73" s="618">
        <v>4751.4380338000001</v>
      </c>
      <c r="M73" s="618">
        <v>36038.932578899999</v>
      </c>
      <c r="N73" s="618">
        <v>0</v>
      </c>
      <c r="O73" s="618">
        <v>0</v>
      </c>
      <c r="P73" s="618">
        <v>0</v>
      </c>
      <c r="Q73" s="618">
        <v>4176.8295559999997</v>
      </c>
      <c r="R73" s="618">
        <v>246420.78160310001</v>
      </c>
      <c r="S73" s="618">
        <v>16347.6610153</v>
      </c>
      <c r="T73" s="618">
        <v>0</v>
      </c>
      <c r="U73" s="618">
        <v>0</v>
      </c>
      <c r="V73" s="618">
        <v>9807.8602415999994</v>
      </c>
    </row>
    <row r="74" spans="1:22" ht="14" thickBot="1">
      <c r="A74" s="826"/>
      <c r="B74" s="617" t="s">
        <v>361</v>
      </c>
      <c r="C74" s="618">
        <v>0</v>
      </c>
      <c r="D74" s="618">
        <v>0</v>
      </c>
      <c r="E74" s="618">
        <v>0</v>
      </c>
      <c r="F74" s="618">
        <v>0</v>
      </c>
      <c r="G74" s="618">
        <v>0</v>
      </c>
      <c r="H74" s="618">
        <v>23190.056894199999</v>
      </c>
      <c r="I74" s="618">
        <v>0</v>
      </c>
      <c r="J74" s="618">
        <v>0</v>
      </c>
      <c r="K74" s="618">
        <v>0</v>
      </c>
      <c r="L74" s="618">
        <v>0</v>
      </c>
      <c r="M74" s="618">
        <v>0</v>
      </c>
      <c r="N74" s="618">
        <v>0</v>
      </c>
      <c r="O74" s="618">
        <v>0</v>
      </c>
      <c r="P74" s="618">
        <v>0</v>
      </c>
      <c r="Q74" s="618">
        <v>0</v>
      </c>
      <c r="R74" s="618">
        <v>23190.056894199999</v>
      </c>
      <c r="S74" s="618">
        <v>0</v>
      </c>
      <c r="T74" s="618">
        <v>0</v>
      </c>
      <c r="U74" s="618">
        <v>0</v>
      </c>
      <c r="V74" s="618">
        <v>0</v>
      </c>
    </row>
    <row r="75" spans="1:22" ht="14" thickBot="1">
      <c r="A75" s="826"/>
      <c r="B75" s="617" t="s">
        <v>308</v>
      </c>
      <c r="C75" s="618">
        <v>0</v>
      </c>
      <c r="D75" s="618">
        <v>0</v>
      </c>
      <c r="E75" s="618">
        <v>0</v>
      </c>
      <c r="F75" s="618">
        <v>0</v>
      </c>
      <c r="G75" s="618">
        <v>0</v>
      </c>
      <c r="H75" s="618">
        <v>5334.8489812999997</v>
      </c>
      <c r="I75" s="618">
        <v>941.06471929999998</v>
      </c>
      <c r="J75" s="618">
        <v>0</v>
      </c>
      <c r="K75" s="618">
        <v>0</v>
      </c>
      <c r="L75" s="618">
        <v>0</v>
      </c>
      <c r="M75" s="618">
        <v>0</v>
      </c>
      <c r="N75" s="618">
        <v>0</v>
      </c>
      <c r="O75" s="618">
        <v>0</v>
      </c>
      <c r="P75" s="618">
        <v>0</v>
      </c>
      <c r="Q75" s="618">
        <v>0</v>
      </c>
      <c r="R75" s="618">
        <v>5334.8489812999997</v>
      </c>
      <c r="S75" s="618">
        <v>941.06471929999998</v>
      </c>
      <c r="T75" s="618">
        <v>0</v>
      </c>
      <c r="U75" s="618">
        <v>0</v>
      </c>
      <c r="V75" s="618">
        <v>0</v>
      </c>
    </row>
    <row r="76" spans="1:22" ht="14" thickBot="1">
      <c r="A76" s="826"/>
      <c r="B76" s="617" t="s">
        <v>291</v>
      </c>
      <c r="C76" s="618">
        <v>54657.846428099998</v>
      </c>
      <c r="D76" s="618">
        <v>10750.5770656</v>
      </c>
      <c r="E76" s="618">
        <v>0</v>
      </c>
      <c r="F76" s="618">
        <v>0</v>
      </c>
      <c r="G76" s="618">
        <v>1529.5124456999999</v>
      </c>
      <c r="H76" s="618">
        <v>590914.72289019998</v>
      </c>
      <c r="I76" s="618">
        <v>88594.760198599994</v>
      </c>
      <c r="J76" s="618">
        <v>0</v>
      </c>
      <c r="K76" s="618">
        <v>0</v>
      </c>
      <c r="L76" s="618">
        <v>7005.5514235000001</v>
      </c>
      <c r="M76" s="618">
        <v>10614.085109</v>
      </c>
      <c r="N76" s="618">
        <v>33007.6390799</v>
      </c>
      <c r="O76" s="618">
        <v>0</v>
      </c>
      <c r="P76" s="618">
        <v>0</v>
      </c>
      <c r="Q76" s="618">
        <v>0</v>
      </c>
      <c r="R76" s="618">
        <v>656186.65442739998</v>
      </c>
      <c r="S76" s="618">
        <v>132352.976344</v>
      </c>
      <c r="T76" s="618">
        <v>0</v>
      </c>
      <c r="U76" s="618">
        <v>0</v>
      </c>
      <c r="V76" s="618">
        <v>8535.0638691999993</v>
      </c>
    </row>
    <row r="77" spans="1:22" ht="14" thickBot="1">
      <c r="A77" s="826"/>
      <c r="B77" s="617" t="s">
        <v>294</v>
      </c>
      <c r="C77" s="618">
        <v>81859.108919599996</v>
      </c>
      <c r="D77" s="618">
        <v>69635.821815599993</v>
      </c>
      <c r="E77" s="618">
        <v>0</v>
      </c>
      <c r="F77" s="618">
        <v>0</v>
      </c>
      <c r="G77" s="618">
        <v>3683.5984090000002</v>
      </c>
      <c r="H77" s="618">
        <v>654394.78049150005</v>
      </c>
      <c r="I77" s="618">
        <v>196228.7243117</v>
      </c>
      <c r="J77" s="618">
        <v>0</v>
      </c>
      <c r="K77" s="618">
        <v>0</v>
      </c>
      <c r="L77" s="618">
        <v>4272.1131127999997</v>
      </c>
      <c r="M77" s="618">
        <v>61811.0737974</v>
      </c>
      <c r="N77" s="618">
        <v>2208.7517413999999</v>
      </c>
      <c r="O77" s="618">
        <v>0</v>
      </c>
      <c r="P77" s="618">
        <v>0</v>
      </c>
      <c r="Q77" s="618">
        <v>0</v>
      </c>
      <c r="R77" s="618">
        <v>798064.96320849995</v>
      </c>
      <c r="S77" s="618">
        <v>268073.2978686</v>
      </c>
      <c r="T77" s="618">
        <v>0</v>
      </c>
      <c r="U77" s="618">
        <v>0</v>
      </c>
      <c r="V77" s="618">
        <v>7955.7115217999999</v>
      </c>
    </row>
    <row r="78" spans="1:22" ht="14" thickBot="1">
      <c r="A78" s="826"/>
      <c r="B78" s="617" t="s">
        <v>300</v>
      </c>
      <c r="C78" s="618">
        <v>791.20572349999998</v>
      </c>
      <c r="D78" s="618">
        <v>0</v>
      </c>
      <c r="E78" s="618">
        <v>0</v>
      </c>
      <c r="F78" s="618">
        <v>0</v>
      </c>
      <c r="G78" s="618">
        <v>0</v>
      </c>
      <c r="H78" s="618">
        <v>0</v>
      </c>
      <c r="I78" s="618">
        <v>1828.7481869000001</v>
      </c>
      <c r="J78" s="618">
        <v>0</v>
      </c>
      <c r="K78" s="618">
        <v>0</v>
      </c>
      <c r="L78" s="618">
        <v>0</v>
      </c>
      <c r="M78" s="618">
        <v>754.69057729999997</v>
      </c>
      <c r="N78" s="618">
        <v>0</v>
      </c>
      <c r="O78" s="618">
        <v>0</v>
      </c>
      <c r="P78" s="618">
        <v>0</v>
      </c>
      <c r="Q78" s="618">
        <v>0</v>
      </c>
      <c r="R78" s="618">
        <v>1545.8963008000001</v>
      </c>
      <c r="S78" s="618">
        <v>1828.7481869000001</v>
      </c>
      <c r="T78" s="618">
        <v>0</v>
      </c>
      <c r="U78" s="618">
        <v>0</v>
      </c>
      <c r="V78" s="618">
        <v>0</v>
      </c>
    </row>
    <row r="79" spans="1:22" ht="14" thickBot="1">
      <c r="A79" s="826"/>
      <c r="B79" s="617" t="s">
        <v>302</v>
      </c>
      <c r="C79" s="618">
        <v>0</v>
      </c>
      <c r="D79" s="618">
        <v>0</v>
      </c>
      <c r="E79" s="618">
        <v>0</v>
      </c>
      <c r="F79" s="618">
        <v>0</v>
      </c>
      <c r="G79" s="618">
        <v>0</v>
      </c>
      <c r="H79" s="618">
        <v>0</v>
      </c>
      <c r="I79" s="618">
        <v>0</v>
      </c>
      <c r="J79" s="618">
        <v>0</v>
      </c>
      <c r="K79" s="618">
        <v>0</v>
      </c>
      <c r="L79" s="618">
        <v>0</v>
      </c>
      <c r="M79" s="618">
        <v>0</v>
      </c>
      <c r="N79" s="618">
        <v>0</v>
      </c>
      <c r="O79" s="618">
        <v>0</v>
      </c>
      <c r="P79" s="618">
        <v>0</v>
      </c>
      <c r="Q79" s="618">
        <v>0</v>
      </c>
      <c r="R79" s="618">
        <v>0</v>
      </c>
      <c r="S79" s="618">
        <v>0</v>
      </c>
      <c r="T79" s="618">
        <v>0</v>
      </c>
      <c r="U79" s="618">
        <v>0</v>
      </c>
      <c r="V79" s="618">
        <v>0</v>
      </c>
    </row>
    <row r="80" spans="1:22" ht="14" thickBot="1">
      <c r="A80" s="826"/>
      <c r="B80" s="617" t="s">
        <v>362</v>
      </c>
      <c r="C80" s="618">
        <v>0</v>
      </c>
      <c r="D80" s="618">
        <v>0</v>
      </c>
      <c r="E80" s="618">
        <v>0</v>
      </c>
      <c r="F80" s="618">
        <v>0</v>
      </c>
      <c r="G80" s="618">
        <v>0</v>
      </c>
      <c r="H80" s="618">
        <v>0</v>
      </c>
      <c r="I80" s="618">
        <v>0</v>
      </c>
      <c r="J80" s="618">
        <v>0</v>
      </c>
      <c r="K80" s="618">
        <v>0</v>
      </c>
      <c r="L80" s="618">
        <v>0</v>
      </c>
      <c r="M80" s="618">
        <v>0</v>
      </c>
      <c r="N80" s="618">
        <v>0</v>
      </c>
      <c r="O80" s="618">
        <v>0</v>
      </c>
      <c r="P80" s="618">
        <v>0</v>
      </c>
      <c r="Q80" s="618">
        <v>0</v>
      </c>
      <c r="R80" s="618">
        <v>0</v>
      </c>
      <c r="S80" s="618">
        <v>0</v>
      </c>
      <c r="T80" s="618">
        <v>0</v>
      </c>
      <c r="U80" s="618">
        <v>0</v>
      </c>
      <c r="V80" s="618">
        <v>0</v>
      </c>
    </row>
    <row r="81" spans="1:22" ht="14" thickBot="1">
      <c r="A81" s="826"/>
      <c r="B81" s="617" t="s">
        <v>363</v>
      </c>
      <c r="C81" s="618">
        <v>0</v>
      </c>
      <c r="D81" s="618">
        <v>0</v>
      </c>
      <c r="E81" s="618">
        <v>0</v>
      </c>
      <c r="F81" s="618">
        <v>21552.740750299999</v>
      </c>
      <c r="G81" s="618">
        <v>0</v>
      </c>
      <c r="H81" s="618">
        <v>0</v>
      </c>
      <c r="I81" s="618">
        <v>0</v>
      </c>
      <c r="J81" s="618">
        <v>0</v>
      </c>
      <c r="K81" s="618">
        <v>31734.925281399999</v>
      </c>
      <c r="L81" s="618">
        <v>0</v>
      </c>
      <c r="M81" s="618">
        <v>0</v>
      </c>
      <c r="N81" s="618">
        <v>0</v>
      </c>
      <c r="O81" s="618">
        <v>0</v>
      </c>
      <c r="P81" s="618">
        <v>13772.806674900001</v>
      </c>
      <c r="Q81" s="618">
        <v>0</v>
      </c>
      <c r="R81" s="618">
        <v>0</v>
      </c>
      <c r="S81" s="618">
        <v>0</v>
      </c>
      <c r="T81" s="618">
        <v>0</v>
      </c>
      <c r="U81" s="618">
        <v>67060.472706500004</v>
      </c>
      <c r="V81" s="618">
        <v>0</v>
      </c>
    </row>
    <row r="82" spans="1:22" ht="14" thickBot="1">
      <c r="A82" s="826"/>
      <c r="B82" s="617" t="s">
        <v>83</v>
      </c>
      <c r="C82" s="618">
        <v>12309.939881099999</v>
      </c>
      <c r="D82" s="618">
        <v>2162.6774221999999</v>
      </c>
      <c r="E82" s="618">
        <v>0</v>
      </c>
      <c r="F82" s="618">
        <v>0</v>
      </c>
      <c r="G82" s="618">
        <v>0</v>
      </c>
      <c r="H82" s="618">
        <v>542.70145530000002</v>
      </c>
      <c r="I82" s="618">
        <v>0</v>
      </c>
      <c r="J82" s="618">
        <v>0</v>
      </c>
      <c r="K82" s="618">
        <v>0</v>
      </c>
      <c r="L82" s="618">
        <v>0</v>
      </c>
      <c r="M82" s="618">
        <v>0</v>
      </c>
      <c r="N82" s="618">
        <v>0</v>
      </c>
      <c r="O82" s="618">
        <v>0</v>
      </c>
      <c r="P82" s="618">
        <v>0</v>
      </c>
      <c r="Q82" s="618">
        <v>0</v>
      </c>
      <c r="R82" s="618">
        <v>12852.6413364</v>
      </c>
      <c r="S82" s="618">
        <v>2162.6774221999999</v>
      </c>
      <c r="T82" s="618">
        <v>0</v>
      </c>
      <c r="U82" s="618">
        <v>0</v>
      </c>
      <c r="V82" s="618">
        <v>0</v>
      </c>
    </row>
    <row r="83" spans="1:22" ht="14" thickBot="1">
      <c r="A83" s="826"/>
      <c r="B83" s="617" t="s">
        <v>161</v>
      </c>
      <c r="C83" s="618">
        <v>0</v>
      </c>
      <c r="D83" s="618">
        <v>0</v>
      </c>
      <c r="E83" s="618">
        <v>0</v>
      </c>
      <c r="F83" s="618">
        <v>0</v>
      </c>
      <c r="G83" s="618">
        <v>0</v>
      </c>
      <c r="H83" s="618">
        <v>7862.8386038999997</v>
      </c>
      <c r="I83" s="618">
        <v>0</v>
      </c>
      <c r="J83" s="618">
        <v>0</v>
      </c>
      <c r="K83" s="618">
        <v>0</v>
      </c>
      <c r="L83" s="618">
        <v>0</v>
      </c>
      <c r="M83" s="618">
        <v>0</v>
      </c>
      <c r="N83" s="618">
        <v>0</v>
      </c>
      <c r="O83" s="618">
        <v>0</v>
      </c>
      <c r="P83" s="618">
        <v>0</v>
      </c>
      <c r="Q83" s="618">
        <v>0</v>
      </c>
      <c r="R83" s="618">
        <v>7862.8386038999997</v>
      </c>
      <c r="S83" s="618">
        <v>0</v>
      </c>
      <c r="T83" s="618">
        <v>0</v>
      </c>
      <c r="U83" s="618">
        <v>0</v>
      </c>
      <c r="V83" s="618">
        <v>0</v>
      </c>
    </row>
    <row r="84" spans="1:22" ht="14" thickBot="1">
      <c r="A84" s="863" t="s">
        <v>169</v>
      </c>
      <c r="B84" s="617" t="s">
        <v>275</v>
      </c>
      <c r="C84" s="618">
        <v>10299373.662860399</v>
      </c>
      <c r="D84" s="618">
        <v>1990698.0834289</v>
      </c>
      <c r="E84" s="618">
        <v>138607.50739419999</v>
      </c>
      <c r="F84" s="618">
        <v>0</v>
      </c>
      <c r="G84" s="618">
        <v>245962.5505714</v>
      </c>
      <c r="H84" s="618">
        <v>7518.8452933999997</v>
      </c>
      <c r="I84" s="618">
        <v>3562.4798188999998</v>
      </c>
      <c r="J84" s="618">
        <v>0</v>
      </c>
      <c r="K84" s="618">
        <v>0</v>
      </c>
      <c r="L84" s="618">
        <v>0</v>
      </c>
      <c r="M84" s="618">
        <v>50080.400999500001</v>
      </c>
      <c r="N84" s="618">
        <v>6349.1066786000001</v>
      </c>
      <c r="O84" s="618">
        <v>0</v>
      </c>
      <c r="P84" s="618">
        <v>0</v>
      </c>
      <c r="Q84" s="618">
        <v>4409.6196983</v>
      </c>
      <c r="R84" s="618">
        <v>10356972.909153299</v>
      </c>
      <c r="S84" s="618">
        <v>2000609.6699264001</v>
      </c>
      <c r="T84" s="618">
        <v>138607.50739419999</v>
      </c>
      <c r="U84" s="618">
        <v>0</v>
      </c>
      <c r="V84" s="618">
        <v>250372.1702697</v>
      </c>
    </row>
    <row r="85" spans="1:22" ht="14" thickBot="1">
      <c r="A85" s="818"/>
      <c r="B85" s="617" t="s">
        <v>360</v>
      </c>
      <c r="C85" s="618">
        <v>77224.034559599997</v>
      </c>
      <c r="D85" s="618">
        <v>28558.080848099999</v>
      </c>
      <c r="E85" s="618">
        <v>0</v>
      </c>
      <c r="F85" s="618">
        <v>0</v>
      </c>
      <c r="G85" s="618">
        <v>1565.6214078</v>
      </c>
      <c r="H85" s="618">
        <v>0</v>
      </c>
      <c r="I85" s="618">
        <v>0</v>
      </c>
      <c r="J85" s="618">
        <v>0</v>
      </c>
      <c r="K85" s="618">
        <v>0</v>
      </c>
      <c r="L85" s="618">
        <v>0</v>
      </c>
      <c r="M85" s="618">
        <v>48917.300919499998</v>
      </c>
      <c r="N85" s="618">
        <v>5519.8419792000004</v>
      </c>
      <c r="O85" s="618">
        <v>0</v>
      </c>
      <c r="P85" s="618">
        <v>0</v>
      </c>
      <c r="Q85" s="618">
        <v>0</v>
      </c>
      <c r="R85" s="618">
        <v>126141.3354792</v>
      </c>
      <c r="S85" s="618">
        <v>34077.922827199996</v>
      </c>
      <c r="T85" s="618">
        <v>0</v>
      </c>
      <c r="U85" s="618">
        <v>0</v>
      </c>
      <c r="V85" s="618">
        <v>1565.6214078</v>
      </c>
    </row>
    <row r="86" spans="1:22" ht="14" thickBot="1">
      <c r="A86" s="818"/>
      <c r="B86" s="617" t="s">
        <v>361</v>
      </c>
      <c r="C86" s="618">
        <v>29183.867214599999</v>
      </c>
      <c r="D86" s="618">
        <v>3133.3541842</v>
      </c>
      <c r="E86" s="618">
        <v>0</v>
      </c>
      <c r="F86" s="618">
        <v>0</v>
      </c>
      <c r="G86" s="618">
        <v>0</v>
      </c>
      <c r="H86" s="618">
        <v>0</v>
      </c>
      <c r="I86" s="618">
        <v>3030.3460608</v>
      </c>
      <c r="J86" s="618">
        <v>0</v>
      </c>
      <c r="K86" s="618">
        <v>0</v>
      </c>
      <c r="L86" s="618">
        <v>0</v>
      </c>
      <c r="M86" s="618">
        <v>4692.8606099999997</v>
      </c>
      <c r="N86" s="618">
        <v>0</v>
      </c>
      <c r="O86" s="618">
        <v>0</v>
      </c>
      <c r="P86" s="618">
        <v>0</v>
      </c>
      <c r="Q86" s="618">
        <v>0</v>
      </c>
      <c r="R86" s="618">
        <v>33876.727824599999</v>
      </c>
      <c r="S86" s="618">
        <v>6163.700245</v>
      </c>
      <c r="T86" s="618">
        <v>0</v>
      </c>
      <c r="U86" s="618">
        <v>0</v>
      </c>
      <c r="V86" s="618">
        <v>0</v>
      </c>
    </row>
    <row r="87" spans="1:22" ht="14" thickBot="1">
      <c r="A87" s="818"/>
      <c r="B87" s="617" t="s">
        <v>308</v>
      </c>
      <c r="C87" s="618">
        <v>51465.033407199997</v>
      </c>
      <c r="D87" s="618">
        <v>29437.510683799999</v>
      </c>
      <c r="E87" s="618">
        <v>832.55170650000002</v>
      </c>
      <c r="F87" s="618">
        <v>0</v>
      </c>
      <c r="G87" s="618">
        <v>1758.3339073</v>
      </c>
      <c r="H87" s="618">
        <v>0</v>
      </c>
      <c r="I87" s="618">
        <v>0</v>
      </c>
      <c r="J87" s="618">
        <v>0</v>
      </c>
      <c r="K87" s="618">
        <v>0</v>
      </c>
      <c r="L87" s="618">
        <v>0</v>
      </c>
      <c r="M87" s="618">
        <v>607.42339230000005</v>
      </c>
      <c r="N87" s="618">
        <v>6706.5097070000002</v>
      </c>
      <c r="O87" s="618">
        <v>0</v>
      </c>
      <c r="P87" s="618">
        <v>0</v>
      </c>
      <c r="Q87" s="618">
        <v>0</v>
      </c>
      <c r="R87" s="618">
        <v>52072.456799500003</v>
      </c>
      <c r="S87" s="618">
        <v>36144.020390799997</v>
      </c>
      <c r="T87" s="618">
        <v>832.55170650000002</v>
      </c>
      <c r="U87" s="618">
        <v>0</v>
      </c>
      <c r="V87" s="618">
        <v>1758.3339073</v>
      </c>
    </row>
    <row r="88" spans="1:22" ht="14" thickBot="1">
      <c r="A88" s="818"/>
      <c r="B88" s="617" t="s">
        <v>291</v>
      </c>
      <c r="C88" s="618">
        <v>94293.468616400001</v>
      </c>
      <c r="D88" s="618">
        <v>56024.923485599997</v>
      </c>
      <c r="E88" s="618">
        <v>16665.229026100002</v>
      </c>
      <c r="F88" s="618">
        <v>0</v>
      </c>
      <c r="G88" s="618">
        <v>0</v>
      </c>
      <c r="H88" s="618">
        <v>0</v>
      </c>
      <c r="I88" s="618">
        <v>3260.7520832</v>
      </c>
      <c r="J88" s="618">
        <v>0</v>
      </c>
      <c r="K88" s="618">
        <v>0</v>
      </c>
      <c r="L88" s="618">
        <v>0</v>
      </c>
      <c r="M88" s="618">
        <v>12414.702531999999</v>
      </c>
      <c r="N88" s="618">
        <v>1511.1223413</v>
      </c>
      <c r="O88" s="618">
        <v>0</v>
      </c>
      <c r="P88" s="618">
        <v>0</v>
      </c>
      <c r="Q88" s="618">
        <v>0</v>
      </c>
      <c r="R88" s="618">
        <v>106708.1711484</v>
      </c>
      <c r="S88" s="618">
        <v>60796.797910100002</v>
      </c>
      <c r="T88" s="618">
        <v>16665.229026100002</v>
      </c>
      <c r="U88" s="618">
        <v>0</v>
      </c>
      <c r="V88" s="618">
        <v>0</v>
      </c>
    </row>
    <row r="89" spans="1:22" ht="14" thickBot="1">
      <c r="A89" s="818"/>
      <c r="B89" s="617" t="s">
        <v>294</v>
      </c>
      <c r="C89" s="618">
        <v>208277.27283540001</v>
      </c>
      <c r="D89" s="618">
        <v>276402.83351720002</v>
      </c>
      <c r="E89" s="618">
        <v>8349.3049885</v>
      </c>
      <c r="F89" s="618">
        <v>0</v>
      </c>
      <c r="G89" s="618">
        <v>9793.1714909999992</v>
      </c>
      <c r="H89" s="618">
        <v>30868.904498799999</v>
      </c>
      <c r="I89" s="618">
        <v>166147.07141800001</v>
      </c>
      <c r="J89" s="618">
        <v>5817.4642127999996</v>
      </c>
      <c r="K89" s="618">
        <v>0</v>
      </c>
      <c r="L89" s="618">
        <v>0</v>
      </c>
      <c r="M89" s="618">
        <v>29543.309791399999</v>
      </c>
      <c r="N89" s="618">
        <v>12866.5212471</v>
      </c>
      <c r="O89" s="618">
        <v>0</v>
      </c>
      <c r="P89" s="618">
        <v>0</v>
      </c>
      <c r="Q89" s="618">
        <v>0</v>
      </c>
      <c r="R89" s="618">
        <v>268689.48712559999</v>
      </c>
      <c r="S89" s="618">
        <v>455416.42618240003</v>
      </c>
      <c r="T89" s="618">
        <v>14166.7692013</v>
      </c>
      <c r="U89" s="618">
        <v>0</v>
      </c>
      <c r="V89" s="618">
        <v>9793.1714909999992</v>
      </c>
    </row>
    <row r="90" spans="1:22" ht="14" thickBot="1">
      <c r="A90" s="818"/>
      <c r="B90" s="617" t="s">
        <v>300</v>
      </c>
      <c r="C90" s="618">
        <v>84876.216826000003</v>
      </c>
      <c r="D90" s="618">
        <v>84911.8224089</v>
      </c>
      <c r="E90" s="618">
        <v>0</v>
      </c>
      <c r="F90" s="618">
        <v>0</v>
      </c>
      <c r="G90" s="618">
        <v>1733.8080901000001</v>
      </c>
      <c r="H90" s="618">
        <v>0</v>
      </c>
      <c r="I90" s="618">
        <v>0</v>
      </c>
      <c r="J90" s="618">
        <v>0</v>
      </c>
      <c r="K90" s="618">
        <v>0</v>
      </c>
      <c r="L90" s="618">
        <v>0</v>
      </c>
      <c r="M90" s="618">
        <v>8946.3870372000001</v>
      </c>
      <c r="N90" s="618">
        <v>16951.0354038</v>
      </c>
      <c r="O90" s="618">
        <v>0</v>
      </c>
      <c r="P90" s="618">
        <v>0</v>
      </c>
      <c r="Q90" s="618">
        <v>608.1438627</v>
      </c>
      <c r="R90" s="618">
        <v>93822.603863099997</v>
      </c>
      <c r="S90" s="618">
        <v>101862.85781260001</v>
      </c>
      <c r="T90" s="618">
        <v>0</v>
      </c>
      <c r="U90" s="618">
        <v>0</v>
      </c>
      <c r="V90" s="618">
        <v>2341.9519528000001</v>
      </c>
    </row>
    <row r="91" spans="1:22" ht="14" thickBot="1">
      <c r="A91" s="818"/>
      <c r="B91" s="617" t="s">
        <v>302</v>
      </c>
      <c r="C91" s="618">
        <v>0</v>
      </c>
      <c r="D91" s="618">
        <v>0</v>
      </c>
      <c r="E91" s="618">
        <v>0</v>
      </c>
      <c r="F91" s="618">
        <v>0</v>
      </c>
      <c r="G91" s="618">
        <v>0</v>
      </c>
      <c r="H91" s="618">
        <v>0</v>
      </c>
      <c r="I91" s="618">
        <v>0</v>
      </c>
      <c r="J91" s="618">
        <v>0</v>
      </c>
      <c r="K91" s="618">
        <v>0</v>
      </c>
      <c r="L91" s="618">
        <v>0</v>
      </c>
      <c r="M91" s="618">
        <v>0</v>
      </c>
      <c r="N91" s="618">
        <v>0</v>
      </c>
      <c r="O91" s="618">
        <v>0</v>
      </c>
      <c r="P91" s="618">
        <v>0</v>
      </c>
      <c r="Q91" s="618">
        <v>0</v>
      </c>
      <c r="R91" s="618">
        <v>0</v>
      </c>
      <c r="S91" s="618">
        <v>0</v>
      </c>
      <c r="T91" s="618">
        <v>0</v>
      </c>
      <c r="U91" s="618">
        <v>0</v>
      </c>
      <c r="V91" s="618">
        <v>0</v>
      </c>
    </row>
    <row r="92" spans="1:22" ht="14" thickBot="1">
      <c r="A92" s="818"/>
      <c r="B92" s="617" t="s">
        <v>362</v>
      </c>
      <c r="C92" s="618">
        <v>3697.4620918999999</v>
      </c>
      <c r="D92" s="618">
        <v>2347.6074944000002</v>
      </c>
      <c r="E92" s="618">
        <v>0</v>
      </c>
      <c r="F92" s="618">
        <v>0</v>
      </c>
      <c r="G92" s="618">
        <v>570.67447149999998</v>
      </c>
      <c r="H92" s="618">
        <v>0</v>
      </c>
      <c r="I92" s="618">
        <v>0</v>
      </c>
      <c r="J92" s="618">
        <v>0</v>
      </c>
      <c r="K92" s="618">
        <v>0</v>
      </c>
      <c r="L92" s="618">
        <v>0</v>
      </c>
      <c r="M92" s="618">
        <v>0</v>
      </c>
      <c r="N92" s="618">
        <v>0</v>
      </c>
      <c r="O92" s="618">
        <v>0</v>
      </c>
      <c r="P92" s="618">
        <v>0</v>
      </c>
      <c r="Q92" s="618">
        <v>0</v>
      </c>
      <c r="R92" s="618">
        <v>3697.4620918999999</v>
      </c>
      <c r="S92" s="618">
        <v>2347.6074944000002</v>
      </c>
      <c r="T92" s="618">
        <v>0</v>
      </c>
      <c r="U92" s="618">
        <v>0</v>
      </c>
      <c r="V92" s="618">
        <v>570.67447149999998</v>
      </c>
    </row>
    <row r="93" spans="1:22" ht="14" thickBot="1">
      <c r="A93" s="818"/>
      <c r="B93" s="617" t="s">
        <v>363</v>
      </c>
      <c r="C93" s="618">
        <v>0</v>
      </c>
      <c r="D93" s="618">
        <v>0</v>
      </c>
      <c r="E93" s="618">
        <v>0</v>
      </c>
      <c r="F93" s="618">
        <v>10180.1196471</v>
      </c>
      <c r="G93" s="618">
        <v>0</v>
      </c>
      <c r="H93" s="618">
        <v>0</v>
      </c>
      <c r="I93" s="618">
        <v>0</v>
      </c>
      <c r="J93" s="618">
        <v>0</v>
      </c>
      <c r="K93" s="618">
        <v>0</v>
      </c>
      <c r="L93" s="618">
        <v>0</v>
      </c>
      <c r="M93" s="618">
        <v>0</v>
      </c>
      <c r="N93" s="618">
        <v>0</v>
      </c>
      <c r="O93" s="618">
        <v>0</v>
      </c>
      <c r="P93" s="618">
        <v>685.18209019999995</v>
      </c>
      <c r="Q93" s="618">
        <v>0</v>
      </c>
      <c r="R93" s="618">
        <v>0</v>
      </c>
      <c r="S93" s="618">
        <v>0</v>
      </c>
      <c r="T93" s="618">
        <v>0</v>
      </c>
      <c r="U93" s="618">
        <v>10865.3017373</v>
      </c>
      <c r="V93" s="618">
        <v>0</v>
      </c>
    </row>
    <row r="94" spans="1:22" ht="14" thickBot="1">
      <c r="A94" s="818"/>
      <c r="B94" s="617" t="s">
        <v>83</v>
      </c>
      <c r="C94" s="618">
        <v>14957.653840200001</v>
      </c>
      <c r="D94" s="618">
        <v>36930.443817500003</v>
      </c>
      <c r="E94" s="618">
        <v>0</v>
      </c>
      <c r="F94" s="618">
        <v>0</v>
      </c>
      <c r="G94" s="618">
        <v>0</v>
      </c>
      <c r="H94" s="618">
        <v>0</v>
      </c>
      <c r="I94" s="618">
        <v>0</v>
      </c>
      <c r="J94" s="618">
        <v>0</v>
      </c>
      <c r="K94" s="618">
        <v>0</v>
      </c>
      <c r="L94" s="618">
        <v>0</v>
      </c>
      <c r="M94" s="618">
        <v>0</v>
      </c>
      <c r="N94" s="618">
        <v>8137.8352691999999</v>
      </c>
      <c r="O94" s="618">
        <v>0</v>
      </c>
      <c r="P94" s="618">
        <v>0</v>
      </c>
      <c r="Q94" s="618">
        <v>0</v>
      </c>
      <c r="R94" s="618">
        <v>14957.653840200001</v>
      </c>
      <c r="S94" s="618">
        <v>45068.2790867</v>
      </c>
      <c r="T94" s="618">
        <v>0</v>
      </c>
      <c r="U94" s="618">
        <v>0</v>
      </c>
      <c r="V94" s="618">
        <v>0</v>
      </c>
    </row>
    <row r="95" spans="1:22" ht="14" thickBot="1">
      <c r="A95" s="818"/>
      <c r="B95" s="617" t="s">
        <v>161</v>
      </c>
      <c r="C95" s="618">
        <v>3075.972033</v>
      </c>
      <c r="D95" s="618">
        <v>2747.1991678999998</v>
      </c>
      <c r="E95" s="618">
        <v>0</v>
      </c>
      <c r="F95" s="618">
        <v>0</v>
      </c>
      <c r="G95" s="618">
        <v>25562.623673800001</v>
      </c>
      <c r="H95" s="618">
        <v>0</v>
      </c>
      <c r="I95" s="618">
        <v>0</v>
      </c>
      <c r="J95" s="618">
        <v>0</v>
      </c>
      <c r="K95" s="618">
        <v>0</v>
      </c>
      <c r="L95" s="618">
        <v>0</v>
      </c>
      <c r="M95" s="618">
        <v>0</v>
      </c>
      <c r="N95" s="618">
        <v>0</v>
      </c>
      <c r="O95" s="618">
        <v>0</v>
      </c>
      <c r="P95" s="618">
        <v>0</v>
      </c>
      <c r="Q95" s="618">
        <v>0</v>
      </c>
      <c r="R95" s="618">
        <v>3075.972033</v>
      </c>
      <c r="S95" s="618">
        <v>2747.1991678999998</v>
      </c>
      <c r="T95" s="618">
        <v>0</v>
      </c>
      <c r="U95" s="618">
        <v>0</v>
      </c>
      <c r="V95" s="618">
        <v>25562.623673800001</v>
      </c>
    </row>
    <row r="96" spans="1:22" ht="14" thickBot="1">
      <c r="A96" s="865" t="s">
        <v>170</v>
      </c>
      <c r="B96" s="617" t="s">
        <v>275</v>
      </c>
      <c r="C96" s="618">
        <v>1057407.185116</v>
      </c>
      <c r="D96" s="618">
        <v>334175.2342221</v>
      </c>
      <c r="E96" s="618">
        <v>0</v>
      </c>
      <c r="F96" s="618">
        <v>0</v>
      </c>
      <c r="G96" s="618">
        <v>21256.015329499998</v>
      </c>
      <c r="H96" s="618">
        <v>132547.2586348</v>
      </c>
      <c r="I96" s="618">
        <v>23100.263149999999</v>
      </c>
      <c r="J96" s="618">
        <v>0</v>
      </c>
      <c r="K96" s="618">
        <v>0</v>
      </c>
      <c r="L96" s="618">
        <v>2221.5974053</v>
      </c>
      <c r="M96" s="618">
        <v>11672.8267992</v>
      </c>
      <c r="N96" s="618">
        <v>687.12182910000001</v>
      </c>
      <c r="O96" s="618">
        <v>0</v>
      </c>
      <c r="P96" s="618">
        <v>0</v>
      </c>
      <c r="Q96" s="618">
        <v>0</v>
      </c>
      <c r="R96" s="618">
        <v>1201627.27055</v>
      </c>
      <c r="S96" s="618">
        <v>357962.61920110002</v>
      </c>
      <c r="T96" s="618">
        <v>0</v>
      </c>
      <c r="U96" s="618">
        <v>0</v>
      </c>
      <c r="V96" s="618">
        <v>23477.612734800001</v>
      </c>
    </row>
    <row r="97" spans="1:22" ht="14" thickBot="1">
      <c r="A97" s="826"/>
      <c r="B97" s="617" t="s">
        <v>360</v>
      </c>
      <c r="C97" s="618">
        <v>24497.808377900001</v>
      </c>
      <c r="D97" s="618">
        <v>0</v>
      </c>
      <c r="E97" s="618">
        <v>0</v>
      </c>
      <c r="F97" s="618">
        <v>0</v>
      </c>
      <c r="G97" s="618">
        <v>0</v>
      </c>
      <c r="H97" s="618">
        <v>105466.65934670001</v>
      </c>
      <c r="I97" s="618">
        <v>13158.050234099999</v>
      </c>
      <c r="J97" s="618">
        <v>0</v>
      </c>
      <c r="K97" s="618">
        <v>0</v>
      </c>
      <c r="L97" s="618">
        <v>738.46471169999995</v>
      </c>
      <c r="M97" s="618">
        <v>45848.512420200001</v>
      </c>
      <c r="N97" s="618">
        <v>7755.6931333000002</v>
      </c>
      <c r="O97" s="618">
        <v>0</v>
      </c>
      <c r="P97" s="618">
        <v>0</v>
      </c>
      <c r="Q97" s="618">
        <v>4239.7544921999997</v>
      </c>
      <c r="R97" s="618">
        <v>175812.98014480001</v>
      </c>
      <c r="S97" s="618">
        <v>20913.743367399999</v>
      </c>
      <c r="T97" s="618">
        <v>0</v>
      </c>
      <c r="U97" s="618">
        <v>0</v>
      </c>
      <c r="V97" s="618">
        <v>4978.2192038000003</v>
      </c>
    </row>
    <row r="98" spans="1:22" ht="14" thickBot="1">
      <c r="A98" s="826"/>
      <c r="B98" s="617" t="s">
        <v>361</v>
      </c>
      <c r="C98" s="618">
        <v>0</v>
      </c>
      <c r="D98" s="618">
        <v>0</v>
      </c>
      <c r="E98" s="618">
        <v>0</v>
      </c>
      <c r="F98" s="618">
        <v>0</v>
      </c>
      <c r="G98" s="618">
        <v>0</v>
      </c>
      <c r="H98" s="618">
        <v>3799.1405117999998</v>
      </c>
      <c r="I98" s="618">
        <v>0</v>
      </c>
      <c r="J98" s="618">
        <v>0</v>
      </c>
      <c r="K98" s="618">
        <v>0</v>
      </c>
      <c r="L98" s="618">
        <v>961.51274369999999</v>
      </c>
      <c r="M98" s="618">
        <v>2108.6212151</v>
      </c>
      <c r="N98" s="618">
        <v>0</v>
      </c>
      <c r="O98" s="618">
        <v>0</v>
      </c>
      <c r="P98" s="618">
        <v>0</v>
      </c>
      <c r="Q98" s="618">
        <v>0</v>
      </c>
      <c r="R98" s="618">
        <v>5907.7617270000001</v>
      </c>
      <c r="S98" s="618">
        <v>0</v>
      </c>
      <c r="T98" s="618">
        <v>0</v>
      </c>
      <c r="U98" s="618">
        <v>0</v>
      </c>
      <c r="V98" s="618">
        <v>961.51274369999999</v>
      </c>
    </row>
    <row r="99" spans="1:22" ht="14" thickBot="1">
      <c r="A99" s="826"/>
      <c r="B99" s="617" t="s">
        <v>308</v>
      </c>
      <c r="C99" s="618">
        <v>3287.0642853999998</v>
      </c>
      <c r="D99" s="618">
        <v>0</v>
      </c>
      <c r="E99" s="618">
        <v>0</v>
      </c>
      <c r="F99" s="618">
        <v>0</v>
      </c>
      <c r="G99" s="618">
        <v>0</v>
      </c>
      <c r="H99" s="618">
        <v>0</v>
      </c>
      <c r="I99" s="618">
        <v>529.23384299999998</v>
      </c>
      <c r="J99" s="618">
        <v>0</v>
      </c>
      <c r="K99" s="618">
        <v>0</v>
      </c>
      <c r="L99" s="618">
        <v>0</v>
      </c>
      <c r="M99" s="618">
        <v>0</v>
      </c>
      <c r="N99" s="618">
        <v>0</v>
      </c>
      <c r="O99" s="618">
        <v>0</v>
      </c>
      <c r="P99" s="618">
        <v>0</v>
      </c>
      <c r="Q99" s="618">
        <v>0</v>
      </c>
      <c r="R99" s="618">
        <v>3287.0642853999998</v>
      </c>
      <c r="S99" s="618">
        <v>529.23384299999998</v>
      </c>
      <c r="T99" s="618">
        <v>0</v>
      </c>
      <c r="U99" s="618">
        <v>0</v>
      </c>
      <c r="V99" s="618">
        <v>0</v>
      </c>
    </row>
    <row r="100" spans="1:22" ht="14" thickBot="1">
      <c r="A100" s="826"/>
      <c r="B100" s="617" t="s">
        <v>291</v>
      </c>
      <c r="C100" s="618">
        <v>52743.116442699997</v>
      </c>
      <c r="D100" s="618">
        <v>10037.629559000001</v>
      </c>
      <c r="E100" s="618">
        <v>0</v>
      </c>
      <c r="F100" s="618">
        <v>0</v>
      </c>
      <c r="G100" s="618">
        <v>0</v>
      </c>
      <c r="H100" s="618">
        <v>725944.55694799998</v>
      </c>
      <c r="I100" s="618">
        <v>294052.34025409998</v>
      </c>
      <c r="J100" s="618">
        <v>0</v>
      </c>
      <c r="K100" s="618">
        <v>0</v>
      </c>
      <c r="L100" s="618">
        <v>11658.836508</v>
      </c>
      <c r="M100" s="618">
        <v>39237.417848999998</v>
      </c>
      <c r="N100" s="618">
        <v>39660.846766299997</v>
      </c>
      <c r="O100" s="618">
        <v>0</v>
      </c>
      <c r="P100" s="618">
        <v>0</v>
      </c>
      <c r="Q100" s="618">
        <v>0</v>
      </c>
      <c r="R100" s="618">
        <v>817925.09123969998</v>
      </c>
      <c r="S100" s="618">
        <v>343750.81657929998</v>
      </c>
      <c r="T100" s="618">
        <v>0</v>
      </c>
      <c r="U100" s="618">
        <v>0</v>
      </c>
      <c r="V100" s="618">
        <v>11658.836508</v>
      </c>
    </row>
    <row r="101" spans="1:22" ht="14" thickBot="1">
      <c r="A101" s="826"/>
      <c r="B101" s="617" t="s">
        <v>294</v>
      </c>
      <c r="C101" s="618">
        <v>129442.297746</v>
      </c>
      <c r="D101" s="618">
        <v>43556.755869200002</v>
      </c>
      <c r="E101" s="618">
        <v>0</v>
      </c>
      <c r="F101" s="618">
        <v>0</v>
      </c>
      <c r="G101" s="618">
        <v>1362.4846408000001</v>
      </c>
      <c r="H101" s="618">
        <v>649756.24090009998</v>
      </c>
      <c r="I101" s="618">
        <v>363728.72591550002</v>
      </c>
      <c r="J101" s="618">
        <v>0</v>
      </c>
      <c r="K101" s="618">
        <v>0</v>
      </c>
      <c r="L101" s="618">
        <v>6692.6022887999998</v>
      </c>
      <c r="M101" s="618">
        <v>52063.472342200002</v>
      </c>
      <c r="N101" s="618">
        <v>54420.485642</v>
      </c>
      <c r="O101" s="618">
        <v>0</v>
      </c>
      <c r="P101" s="618">
        <v>0</v>
      </c>
      <c r="Q101" s="618">
        <v>0</v>
      </c>
      <c r="R101" s="618">
        <v>831262.01098829997</v>
      </c>
      <c r="S101" s="618">
        <v>461705.96742669999</v>
      </c>
      <c r="T101" s="618">
        <v>0</v>
      </c>
      <c r="U101" s="618">
        <v>0</v>
      </c>
      <c r="V101" s="618">
        <v>8055.0869296000001</v>
      </c>
    </row>
    <row r="102" spans="1:22" ht="14" thickBot="1">
      <c r="A102" s="826"/>
      <c r="B102" s="617" t="s">
        <v>300</v>
      </c>
      <c r="C102" s="618">
        <v>0</v>
      </c>
      <c r="D102" s="618">
        <v>552.95966169999997</v>
      </c>
      <c r="E102" s="618">
        <v>0</v>
      </c>
      <c r="F102" s="618">
        <v>0</v>
      </c>
      <c r="G102" s="618">
        <v>0</v>
      </c>
      <c r="H102" s="618">
        <v>2489.7024795000002</v>
      </c>
      <c r="I102" s="618">
        <v>0</v>
      </c>
      <c r="J102" s="618">
        <v>0</v>
      </c>
      <c r="K102" s="618">
        <v>0</v>
      </c>
      <c r="L102" s="618">
        <v>0</v>
      </c>
      <c r="M102" s="618">
        <v>0</v>
      </c>
      <c r="N102" s="618">
        <v>0</v>
      </c>
      <c r="O102" s="618">
        <v>0</v>
      </c>
      <c r="P102" s="618">
        <v>0</v>
      </c>
      <c r="Q102" s="618">
        <v>0</v>
      </c>
      <c r="R102" s="618">
        <v>2489.7024795000002</v>
      </c>
      <c r="S102" s="618">
        <v>552.95966169999997</v>
      </c>
      <c r="T102" s="618">
        <v>0</v>
      </c>
      <c r="U102" s="618">
        <v>0</v>
      </c>
      <c r="V102" s="618">
        <v>0</v>
      </c>
    </row>
    <row r="103" spans="1:22" ht="14" thickBot="1">
      <c r="A103" s="826"/>
      <c r="B103" s="617" t="s">
        <v>302</v>
      </c>
      <c r="C103" s="618">
        <v>731.77538230000005</v>
      </c>
      <c r="D103" s="618">
        <v>0</v>
      </c>
      <c r="E103" s="618">
        <v>0</v>
      </c>
      <c r="F103" s="618">
        <v>0</v>
      </c>
      <c r="G103" s="618">
        <v>0</v>
      </c>
      <c r="H103" s="618">
        <v>0</v>
      </c>
      <c r="I103" s="618">
        <v>3384.2758238000001</v>
      </c>
      <c r="J103" s="618">
        <v>0</v>
      </c>
      <c r="K103" s="618">
        <v>0</v>
      </c>
      <c r="L103" s="618">
        <v>0</v>
      </c>
      <c r="M103" s="618">
        <v>0</v>
      </c>
      <c r="N103" s="618">
        <v>0</v>
      </c>
      <c r="O103" s="618">
        <v>0</v>
      </c>
      <c r="P103" s="618">
        <v>0</v>
      </c>
      <c r="Q103" s="618">
        <v>0</v>
      </c>
      <c r="R103" s="618">
        <v>731.77538230000005</v>
      </c>
      <c r="S103" s="618">
        <v>3384.2758238000001</v>
      </c>
      <c r="T103" s="618">
        <v>0</v>
      </c>
      <c r="U103" s="618">
        <v>0</v>
      </c>
      <c r="V103" s="618">
        <v>0</v>
      </c>
    </row>
    <row r="104" spans="1:22" ht="14" thickBot="1">
      <c r="A104" s="826"/>
      <c r="B104" s="617" t="s">
        <v>362</v>
      </c>
      <c r="C104" s="618">
        <v>32186.095455899998</v>
      </c>
      <c r="D104" s="618">
        <v>731.77538230000005</v>
      </c>
      <c r="E104" s="618">
        <v>0</v>
      </c>
      <c r="F104" s="618">
        <v>0</v>
      </c>
      <c r="G104" s="618">
        <v>0</v>
      </c>
      <c r="H104" s="618">
        <v>8724.5789884000005</v>
      </c>
      <c r="I104" s="618">
        <v>35180.405240799999</v>
      </c>
      <c r="J104" s="618">
        <v>0</v>
      </c>
      <c r="K104" s="618">
        <v>0</v>
      </c>
      <c r="L104" s="618">
        <v>0</v>
      </c>
      <c r="M104" s="618">
        <v>0</v>
      </c>
      <c r="N104" s="618">
        <v>0</v>
      </c>
      <c r="O104" s="618">
        <v>0</v>
      </c>
      <c r="P104" s="618">
        <v>0</v>
      </c>
      <c r="Q104" s="618">
        <v>0</v>
      </c>
      <c r="R104" s="618">
        <v>40910.6744444</v>
      </c>
      <c r="S104" s="618">
        <v>35912.180623200002</v>
      </c>
      <c r="T104" s="618">
        <v>0</v>
      </c>
      <c r="U104" s="618">
        <v>0</v>
      </c>
      <c r="V104" s="618">
        <v>0</v>
      </c>
    </row>
    <row r="105" spans="1:22" ht="14" thickBot="1">
      <c r="A105" s="826"/>
      <c r="B105" s="617" t="s">
        <v>363</v>
      </c>
      <c r="C105" s="618">
        <v>0</v>
      </c>
      <c r="D105" s="618">
        <v>0</v>
      </c>
      <c r="E105" s="618">
        <v>0</v>
      </c>
      <c r="F105" s="618">
        <v>8902.9454765999999</v>
      </c>
      <c r="G105" s="618">
        <v>0</v>
      </c>
      <c r="H105" s="618">
        <v>0</v>
      </c>
      <c r="I105" s="618">
        <v>0</v>
      </c>
      <c r="J105" s="618">
        <v>0</v>
      </c>
      <c r="K105" s="618">
        <v>58248.258563700001</v>
      </c>
      <c r="L105" s="618">
        <v>0</v>
      </c>
      <c r="M105" s="618">
        <v>0</v>
      </c>
      <c r="N105" s="618">
        <v>0</v>
      </c>
      <c r="O105" s="618">
        <v>0</v>
      </c>
      <c r="P105" s="618">
        <v>6102.5755443999997</v>
      </c>
      <c r="Q105" s="618">
        <v>0</v>
      </c>
      <c r="R105" s="618">
        <v>0</v>
      </c>
      <c r="S105" s="618">
        <v>0</v>
      </c>
      <c r="T105" s="618">
        <v>0</v>
      </c>
      <c r="U105" s="618">
        <v>73253.779584699994</v>
      </c>
      <c r="V105" s="618">
        <v>0</v>
      </c>
    </row>
    <row r="106" spans="1:22" ht="14" thickBot="1">
      <c r="A106" s="826"/>
      <c r="B106" s="617" t="s">
        <v>83</v>
      </c>
      <c r="C106" s="618">
        <v>0</v>
      </c>
      <c r="D106" s="618">
        <v>0</v>
      </c>
      <c r="E106" s="618">
        <v>0</v>
      </c>
      <c r="F106" s="618">
        <v>0</v>
      </c>
      <c r="G106" s="618">
        <v>0</v>
      </c>
      <c r="H106" s="618">
        <v>4955.8919397</v>
      </c>
      <c r="I106" s="618">
        <v>4154.4280114000003</v>
      </c>
      <c r="J106" s="618">
        <v>0</v>
      </c>
      <c r="K106" s="618">
        <v>0</v>
      </c>
      <c r="L106" s="618">
        <v>0</v>
      </c>
      <c r="M106" s="618">
        <v>1718.4994775</v>
      </c>
      <c r="N106" s="618">
        <v>2524.0188128999998</v>
      </c>
      <c r="O106" s="618">
        <v>0</v>
      </c>
      <c r="P106" s="618">
        <v>0</v>
      </c>
      <c r="Q106" s="618">
        <v>0</v>
      </c>
      <c r="R106" s="618">
        <v>6674.3914172000004</v>
      </c>
      <c r="S106" s="618">
        <v>6678.4468243000001</v>
      </c>
      <c r="T106" s="618">
        <v>0</v>
      </c>
      <c r="U106" s="618">
        <v>0</v>
      </c>
      <c r="V106" s="618">
        <v>0</v>
      </c>
    </row>
    <row r="107" spans="1:22" ht="14" thickBot="1">
      <c r="A107" s="826"/>
      <c r="B107" s="617" t="s">
        <v>161</v>
      </c>
      <c r="C107" s="618">
        <v>2020.4772006000001</v>
      </c>
      <c r="D107" s="618">
        <v>0</v>
      </c>
      <c r="E107" s="618">
        <v>0</v>
      </c>
      <c r="F107" s="618">
        <v>0</v>
      </c>
      <c r="G107" s="618">
        <v>0</v>
      </c>
      <c r="H107" s="618">
        <v>0</v>
      </c>
      <c r="I107" s="618">
        <v>0</v>
      </c>
      <c r="J107" s="618">
        <v>0</v>
      </c>
      <c r="K107" s="618">
        <v>0</v>
      </c>
      <c r="L107" s="618">
        <v>0</v>
      </c>
      <c r="M107" s="618">
        <v>1648.0165953999999</v>
      </c>
      <c r="N107" s="618">
        <v>0</v>
      </c>
      <c r="O107" s="618">
        <v>0</v>
      </c>
      <c r="P107" s="618">
        <v>0</v>
      </c>
      <c r="Q107" s="618">
        <v>0</v>
      </c>
      <c r="R107" s="618">
        <v>3668.4937960000002</v>
      </c>
      <c r="S107" s="618">
        <v>0</v>
      </c>
      <c r="T107" s="618">
        <v>0</v>
      </c>
      <c r="U107" s="618">
        <v>0</v>
      </c>
      <c r="V107" s="618">
        <v>0</v>
      </c>
    </row>
    <row r="108" spans="1:22" ht="14" thickBot="1">
      <c r="A108" s="863" t="s">
        <v>171</v>
      </c>
      <c r="B108" s="617" t="s">
        <v>275</v>
      </c>
      <c r="C108" s="618">
        <v>705196.25308649999</v>
      </c>
      <c r="D108" s="618">
        <v>244169.06079359999</v>
      </c>
      <c r="E108" s="618">
        <v>0</v>
      </c>
      <c r="F108" s="618">
        <v>0</v>
      </c>
      <c r="G108" s="618">
        <v>9266.2785660999998</v>
      </c>
      <c r="H108" s="618">
        <v>22682.704812700002</v>
      </c>
      <c r="I108" s="618">
        <v>36085.6340814</v>
      </c>
      <c r="J108" s="618">
        <v>0</v>
      </c>
      <c r="K108" s="618">
        <v>0</v>
      </c>
      <c r="L108" s="618">
        <v>0</v>
      </c>
      <c r="M108" s="618">
        <v>0</v>
      </c>
      <c r="N108" s="618">
        <v>782.93393419999995</v>
      </c>
      <c r="O108" s="618">
        <v>0</v>
      </c>
      <c r="P108" s="618">
        <v>0</v>
      </c>
      <c r="Q108" s="618">
        <v>0</v>
      </c>
      <c r="R108" s="618">
        <v>727878.95789920003</v>
      </c>
      <c r="S108" s="618">
        <v>281037.62880910002</v>
      </c>
      <c r="T108" s="618">
        <v>0</v>
      </c>
      <c r="U108" s="618">
        <v>0</v>
      </c>
      <c r="V108" s="618">
        <v>9266.2785660999998</v>
      </c>
    </row>
    <row r="109" spans="1:22" ht="14" thickBot="1">
      <c r="A109" s="818"/>
      <c r="B109" s="617" t="s">
        <v>360</v>
      </c>
      <c r="C109" s="618">
        <v>54609.3473887</v>
      </c>
      <c r="D109" s="618">
        <v>0</v>
      </c>
      <c r="E109" s="618">
        <v>0</v>
      </c>
      <c r="F109" s="618">
        <v>0</v>
      </c>
      <c r="G109" s="618">
        <v>0</v>
      </c>
      <c r="H109" s="618">
        <v>155557.36607630001</v>
      </c>
      <c r="I109" s="618">
        <v>24018.955080799999</v>
      </c>
      <c r="J109" s="618">
        <v>0</v>
      </c>
      <c r="K109" s="618">
        <v>0</v>
      </c>
      <c r="L109" s="618">
        <v>9252.5355734999994</v>
      </c>
      <c r="M109" s="618">
        <v>20249.509956400001</v>
      </c>
      <c r="N109" s="618">
        <v>13791.9355858</v>
      </c>
      <c r="O109" s="618">
        <v>0</v>
      </c>
      <c r="P109" s="618">
        <v>0</v>
      </c>
      <c r="Q109" s="618">
        <v>0</v>
      </c>
      <c r="R109" s="618">
        <v>230416.22342140001</v>
      </c>
      <c r="S109" s="618">
        <v>37810.890666699997</v>
      </c>
      <c r="T109" s="618">
        <v>0</v>
      </c>
      <c r="U109" s="618">
        <v>0</v>
      </c>
      <c r="V109" s="618">
        <v>9252.5355734999994</v>
      </c>
    </row>
    <row r="110" spans="1:22" ht="14" thickBot="1">
      <c r="A110" s="818"/>
      <c r="B110" s="617" t="s">
        <v>361</v>
      </c>
      <c r="C110" s="618">
        <v>1223.2636391000001</v>
      </c>
      <c r="D110" s="618">
        <v>0</v>
      </c>
      <c r="E110" s="618">
        <v>0</v>
      </c>
      <c r="F110" s="618">
        <v>0</v>
      </c>
      <c r="G110" s="618">
        <v>0</v>
      </c>
      <c r="H110" s="618">
        <v>7307.0039845000001</v>
      </c>
      <c r="I110" s="618">
        <v>1300.4426691000001</v>
      </c>
      <c r="J110" s="618">
        <v>0</v>
      </c>
      <c r="K110" s="618">
        <v>0</v>
      </c>
      <c r="L110" s="618">
        <v>0</v>
      </c>
      <c r="M110" s="618">
        <v>0</v>
      </c>
      <c r="N110" s="618">
        <v>840.43025339999997</v>
      </c>
      <c r="O110" s="618">
        <v>0</v>
      </c>
      <c r="P110" s="618">
        <v>0</v>
      </c>
      <c r="Q110" s="618">
        <v>0</v>
      </c>
      <c r="R110" s="618">
        <v>8530.2676236000007</v>
      </c>
      <c r="S110" s="618">
        <v>2140.8729226</v>
      </c>
      <c r="T110" s="618">
        <v>0</v>
      </c>
      <c r="U110" s="618">
        <v>0</v>
      </c>
      <c r="V110" s="618">
        <v>0</v>
      </c>
    </row>
    <row r="111" spans="1:22" ht="14" thickBot="1">
      <c r="A111" s="818"/>
      <c r="B111" s="617" t="s">
        <v>308</v>
      </c>
      <c r="C111" s="618">
        <v>3193.7224516000001</v>
      </c>
      <c r="D111" s="618">
        <v>0</v>
      </c>
      <c r="E111" s="618">
        <v>0</v>
      </c>
      <c r="F111" s="618">
        <v>0</v>
      </c>
      <c r="G111" s="618">
        <v>0</v>
      </c>
      <c r="H111" s="618">
        <v>12303.6362341</v>
      </c>
      <c r="I111" s="618">
        <v>60725.5062206</v>
      </c>
      <c r="J111" s="618">
        <v>0</v>
      </c>
      <c r="K111" s="618">
        <v>0</v>
      </c>
      <c r="L111" s="618">
        <v>0</v>
      </c>
      <c r="M111" s="618">
        <v>0</v>
      </c>
      <c r="N111" s="618">
        <v>2408.7399094000002</v>
      </c>
      <c r="O111" s="618">
        <v>0</v>
      </c>
      <c r="P111" s="618">
        <v>0</v>
      </c>
      <c r="Q111" s="618">
        <v>0</v>
      </c>
      <c r="R111" s="618">
        <v>15497.358685699999</v>
      </c>
      <c r="S111" s="618">
        <v>63134.24613</v>
      </c>
      <c r="T111" s="618">
        <v>0</v>
      </c>
      <c r="U111" s="618">
        <v>0</v>
      </c>
      <c r="V111" s="618">
        <v>0</v>
      </c>
    </row>
    <row r="112" spans="1:22" ht="14" thickBot="1">
      <c r="A112" s="818"/>
      <c r="B112" s="617" t="s">
        <v>291</v>
      </c>
      <c r="C112" s="618">
        <v>27294.144509000002</v>
      </c>
      <c r="D112" s="618">
        <v>11136.9572783</v>
      </c>
      <c r="E112" s="618">
        <v>0</v>
      </c>
      <c r="F112" s="618">
        <v>0</v>
      </c>
      <c r="G112" s="618">
        <v>0</v>
      </c>
      <c r="H112" s="618">
        <v>974967.5555278</v>
      </c>
      <c r="I112" s="618">
        <v>1030589.8604414</v>
      </c>
      <c r="J112" s="618">
        <v>0</v>
      </c>
      <c r="K112" s="618">
        <v>0</v>
      </c>
      <c r="L112" s="618">
        <v>18535.932456999999</v>
      </c>
      <c r="M112" s="618">
        <v>19373.8021807</v>
      </c>
      <c r="N112" s="618">
        <v>11952.2359956</v>
      </c>
      <c r="O112" s="618">
        <v>0</v>
      </c>
      <c r="P112" s="618">
        <v>0</v>
      </c>
      <c r="Q112" s="618">
        <v>0</v>
      </c>
      <c r="R112" s="618">
        <v>1021635.5022174</v>
      </c>
      <c r="S112" s="618">
        <v>1053679.0537153</v>
      </c>
      <c r="T112" s="618">
        <v>0</v>
      </c>
      <c r="U112" s="618">
        <v>0</v>
      </c>
      <c r="V112" s="618">
        <v>18535.932456999999</v>
      </c>
    </row>
    <row r="113" spans="1:22" ht="14" thickBot="1">
      <c r="A113" s="818"/>
      <c r="B113" s="617" t="s">
        <v>294</v>
      </c>
      <c r="C113" s="618">
        <v>28542.1684891</v>
      </c>
      <c r="D113" s="618">
        <v>62825.946923000003</v>
      </c>
      <c r="E113" s="618">
        <v>0</v>
      </c>
      <c r="F113" s="618">
        <v>0</v>
      </c>
      <c r="G113" s="618">
        <v>5165.9093537999997</v>
      </c>
      <c r="H113" s="618">
        <v>734182.24348820001</v>
      </c>
      <c r="I113" s="618">
        <v>1163933.4032536999</v>
      </c>
      <c r="J113" s="618">
        <v>0</v>
      </c>
      <c r="K113" s="618">
        <v>0</v>
      </c>
      <c r="L113" s="618">
        <v>44812.853771599999</v>
      </c>
      <c r="M113" s="618">
        <v>8010.4376550999996</v>
      </c>
      <c r="N113" s="618">
        <v>27340.066500299999</v>
      </c>
      <c r="O113" s="618">
        <v>0</v>
      </c>
      <c r="P113" s="618">
        <v>0</v>
      </c>
      <c r="Q113" s="618">
        <v>0</v>
      </c>
      <c r="R113" s="618">
        <v>770734.84963229997</v>
      </c>
      <c r="S113" s="618">
        <v>1254099.416677</v>
      </c>
      <c r="T113" s="618">
        <v>0</v>
      </c>
      <c r="U113" s="618">
        <v>0</v>
      </c>
      <c r="V113" s="618">
        <v>49978.763125400001</v>
      </c>
    </row>
    <row r="114" spans="1:22" ht="14" thickBot="1">
      <c r="A114" s="818"/>
      <c r="B114" s="617" t="s">
        <v>300</v>
      </c>
      <c r="C114" s="618">
        <v>799.64399739999999</v>
      </c>
      <c r="D114" s="618">
        <v>0</v>
      </c>
      <c r="E114" s="618">
        <v>0</v>
      </c>
      <c r="F114" s="618">
        <v>0</v>
      </c>
      <c r="G114" s="618">
        <v>0</v>
      </c>
      <c r="H114" s="618">
        <v>0</v>
      </c>
      <c r="I114" s="618">
        <v>647.80738259999998</v>
      </c>
      <c r="J114" s="618">
        <v>0</v>
      </c>
      <c r="K114" s="618">
        <v>0</v>
      </c>
      <c r="L114" s="618">
        <v>0</v>
      </c>
      <c r="M114" s="618">
        <v>0</v>
      </c>
      <c r="N114" s="618">
        <v>0</v>
      </c>
      <c r="O114" s="618">
        <v>0</v>
      </c>
      <c r="P114" s="618">
        <v>0</v>
      </c>
      <c r="Q114" s="618">
        <v>0</v>
      </c>
      <c r="R114" s="618">
        <v>799.64399739999999</v>
      </c>
      <c r="S114" s="618">
        <v>647.80738259999998</v>
      </c>
      <c r="T114" s="618">
        <v>0</v>
      </c>
      <c r="U114" s="618">
        <v>0</v>
      </c>
      <c r="V114" s="618">
        <v>0</v>
      </c>
    </row>
    <row r="115" spans="1:22" ht="14" thickBot="1">
      <c r="A115" s="818"/>
      <c r="B115" s="617" t="s">
        <v>302</v>
      </c>
      <c r="C115" s="618">
        <v>0</v>
      </c>
      <c r="D115" s="618">
        <v>0</v>
      </c>
      <c r="E115" s="618">
        <v>0</v>
      </c>
      <c r="F115" s="618">
        <v>0</v>
      </c>
      <c r="G115" s="618">
        <v>0</v>
      </c>
      <c r="H115" s="618">
        <v>0</v>
      </c>
      <c r="I115" s="618">
        <v>614.76736310000001</v>
      </c>
      <c r="J115" s="618">
        <v>0</v>
      </c>
      <c r="K115" s="618">
        <v>0</v>
      </c>
      <c r="L115" s="618">
        <v>0</v>
      </c>
      <c r="M115" s="618">
        <v>0</v>
      </c>
      <c r="N115" s="618">
        <v>0</v>
      </c>
      <c r="O115" s="618">
        <v>0</v>
      </c>
      <c r="P115" s="618">
        <v>0</v>
      </c>
      <c r="Q115" s="618">
        <v>0</v>
      </c>
      <c r="R115" s="618">
        <v>0</v>
      </c>
      <c r="S115" s="618">
        <v>614.76736310000001</v>
      </c>
      <c r="T115" s="618">
        <v>0</v>
      </c>
      <c r="U115" s="618">
        <v>0</v>
      </c>
      <c r="V115" s="618">
        <v>0</v>
      </c>
    </row>
    <row r="116" spans="1:22" ht="14" thickBot="1">
      <c r="A116" s="818"/>
      <c r="B116" s="617" t="s">
        <v>362</v>
      </c>
      <c r="C116" s="618">
        <v>0</v>
      </c>
      <c r="D116" s="618">
        <v>0</v>
      </c>
      <c r="E116" s="618">
        <v>0</v>
      </c>
      <c r="F116" s="618">
        <v>0</v>
      </c>
      <c r="G116" s="618">
        <v>0</v>
      </c>
      <c r="H116" s="618">
        <v>17143.181750700001</v>
      </c>
      <c r="I116" s="618">
        <v>3904.5042020999999</v>
      </c>
      <c r="J116" s="618">
        <v>0</v>
      </c>
      <c r="K116" s="618">
        <v>0</v>
      </c>
      <c r="L116" s="618">
        <v>0</v>
      </c>
      <c r="M116" s="618">
        <v>674.68084710000005</v>
      </c>
      <c r="N116" s="618">
        <v>0</v>
      </c>
      <c r="O116" s="618">
        <v>0</v>
      </c>
      <c r="P116" s="618">
        <v>0</v>
      </c>
      <c r="Q116" s="618">
        <v>0</v>
      </c>
      <c r="R116" s="618">
        <v>17817.862597799998</v>
      </c>
      <c r="S116" s="618">
        <v>3904.5042020999999</v>
      </c>
      <c r="T116" s="618">
        <v>0</v>
      </c>
      <c r="U116" s="618">
        <v>0</v>
      </c>
      <c r="V116" s="618">
        <v>0</v>
      </c>
    </row>
    <row r="117" spans="1:22" ht="14" thickBot="1">
      <c r="A117" s="818"/>
      <c r="B117" s="617" t="s">
        <v>363</v>
      </c>
      <c r="C117" s="618">
        <v>0</v>
      </c>
      <c r="D117" s="618">
        <v>0</v>
      </c>
      <c r="E117" s="618">
        <v>0</v>
      </c>
      <c r="F117" s="618">
        <v>6793.4471697999998</v>
      </c>
      <c r="G117" s="618">
        <v>0</v>
      </c>
      <c r="H117" s="618">
        <v>0</v>
      </c>
      <c r="I117" s="618">
        <v>0</v>
      </c>
      <c r="J117" s="618">
        <v>0</v>
      </c>
      <c r="K117" s="618">
        <v>147823.800774</v>
      </c>
      <c r="L117" s="618">
        <v>0</v>
      </c>
      <c r="M117" s="618">
        <v>0</v>
      </c>
      <c r="N117" s="618">
        <v>0</v>
      </c>
      <c r="O117" s="618">
        <v>0</v>
      </c>
      <c r="P117" s="618">
        <v>15229.1928436</v>
      </c>
      <c r="Q117" s="618">
        <v>0</v>
      </c>
      <c r="R117" s="618">
        <v>0</v>
      </c>
      <c r="S117" s="618">
        <v>0</v>
      </c>
      <c r="T117" s="618">
        <v>0</v>
      </c>
      <c r="U117" s="618">
        <v>169846.4407874</v>
      </c>
      <c r="V117" s="618">
        <v>0</v>
      </c>
    </row>
    <row r="118" spans="1:22" ht="14" thickBot="1">
      <c r="A118" s="818"/>
      <c r="B118" s="617" t="s">
        <v>83</v>
      </c>
      <c r="C118" s="618">
        <v>0</v>
      </c>
      <c r="D118" s="618">
        <v>0</v>
      </c>
      <c r="E118" s="618">
        <v>0</v>
      </c>
      <c r="F118" s="618">
        <v>0</v>
      </c>
      <c r="G118" s="618">
        <v>0</v>
      </c>
      <c r="H118" s="618">
        <v>17301.265413599998</v>
      </c>
      <c r="I118" s="618">
        <v>9416.5377181000003</v>
      </c>
      <c r="J118" s="618">
        <v>0</v>
      </c>
      <c r="K118" s="618">
        <v>0</v>
      </c>
      <c r="L118" s="618">
        <v>0</v>
      </c>
      <c r="M118" s="618">
        <v>0</v>
      </c>
      <c r="N118" s="618">
        <v>0</v>
      </c>
      <c r="O118" s="618">
        <v>0</v>
      </c>
      <c r="P118" s="618">
        <v>0</v>
      </c>
      <c r="Q118" s="618">
        <v>0</v>
      </c>
      <c r="R118" s="618">
        <v>17301.265413599998</v>
      </c>
      <c r="S118" s="618">
        <v>9416.5377181000003</v>
      </c>
      <c r="T118" s="618">
        <v>0</v>
      </c>
      <c r="U118" s="618">
        <v>0</v>
      </c>
      <c r="V118" s="618">
        <v>0</v>
      </c>
    </row>
    <row r="119" spans="1:22" ht="14" thickBot="1">
      <c r="A119" s="818"/>
      <c r="B119" s="617" t="s">
        <v>161</v>
      </c>
      <c r="C119" s="618">
        <v>0</v>
      </c>
      <c r="D119" s="618">
        <v>0</v>
      </c>
      <c r="E119" s="618">
        <v>0</v>
      </c>
      <c r="F119" s="618">
        <v>0</v>
      </c>
      <c r="G119" s="618">
        <v>1613.4695227</v>
      </c>
      <c r="H119" s="618">
        <v>0</v>
      </c>
      <c r="I119" s="618">
        <v>2941.8120036999999</v>
      </c>
      <c r="J119" s="618">
        <v>0</v>
      </c>
      <c r="K119" s="618">
        <v>0</v>
      </c>
      <c r="L119" s="618">
        <v>0</v>
      </c>
      <c r="M119" s="618">
        <v>0</v>
      </c>
      <c r="N119" s="618">
        <v>0</v>
      </c>
      <c r="O119" s="618">
        <v>0</v>
      </c>
      <c r="P119" s="618">
        <v>0</v>
      </c>
      <c r="Q119" s="618">
        <v>0</v>
      </c>
      <c r="R119" s="618">
        <v>0</v>
      </c>
      <c r="S119" s="618">
        <v>2941.8120036999999</v>
      </c>
      <c r="T119" s="618">
        <v>0</v>
      </c>
      <c r="U119" s="618">
        <v>0</v>
      </c>
      <c r="V119" s="618">
        <v>1613.4695227</v>
      </c>
    </row>
    <row r="120" spans="1:22" ht="14" thickBot="1">
      <c r="A120" s="865" t="s">
        <v>125</v>
      </c>
      <c r="B120" s="866" t="s">
        <v>275</v>
      </c>
      <c r="C120" s="872">
        <v>25946449.002468999</v>
      </c>
      <c r="D120" s="872">
        <v>4691605.0846884996</v>
      </c>
      <c r="E120" s="872">
        <v>288564.68243510003</v>
      </c>
      <c r="F120" s="872">
        <v>0</v>
      </c>
      <c r="G120" s="872">
        <v>559746.47602449998</v>
      </c>
      <c r="H120" s="872">
        <v>325272.38090390002</v>
      </c>
      <c r="I120" s="872">
        <v>95151.651224100002</v>
      </c>
      <c r="J120" s="872">
        <v>363.12548930000003</v>
      </c>
      <c r="K120" s="872">
        <v>0</v>
      </c>
      <c r="L120" s="872">
        <v>5396.9676649000003</v>
      </c>
      <c r="M120" s="872">
        <v>291229.37203059997</v>
      </c>
      <c r="N120" s="872">
        <v>36921.2206257</v>
      </c>
      <c r="O120" s="872">
        <v>0</v>
      </c>
      <c r="P120" s="872">
        <v>0</v>
      </c>
      <c r="Q120" s="872">
        <v>5219.4762891999999</v>
      </c>
      <c r="R120" s="872">
        <v>26562950.755403601</v>
      </c>
      <c r="S120" s="872">
        <v>4823677.9565383</v>
      </c>
      <c r="T120" s="872">
        <v>288927.80792440003</v>
      </c>
      <c r="U120" s="872">
        <v>0</v>
      </c>
      <c r="V120" s="872">
        <v>570362.9199786</v>
      </c>
    </row>
    <row r="121" spans="1:22" ht="14" thickBot="1">
      <c r="A121" s="826"/>
      <c r="B121" s="866" t="s">
        <v>360</v>
      </c>
      <c r="C121" s="872">
        <v>514810.08020309999</v>
      </c>
      <c r="D121" s="872">
        <v>118187.15607519999</v>
      </c>
      <c r="E121" s="872">
        <v>0</v>
      </c>
      <c r="F121" s="872">
        <v>0</v>
      </c>
      <c r="G121" s="872">
        <v>18724.826280000001</v>
      </c>
      <c r="H121" s="872">
        <v>609684.55373749998</v>
      </c>
      <c r="I121" s="872">
        <v>81173.595181600002</v>
      </c>
      <c r="J121" s="872">
        <v>2620.6816313999998</v>
      </c>
      <c r="K121" s="872">
        <v>0</v>
      </c>
      <c r="L121" s="872">
        <v>16668.813299099998</v>
      </c>
      <c r="M121" s="872">
        <v>421546.89519409998</v>
      </c>
      <c r="N121" s="872">
        <v>55290.549865599998</v>
      </c>
      <c r="O121" s="872">
        <v>10945.443533600001</v>
      </c>
      <c r="P121" s="872">
        <v>0</v>
      </c>
      <c r="Q121" s="872">
        <v>10058.630042500001</v>
      </c>
      <c r="R121" s="872">
        <v>1546041.5291346</v>
      </c>
      <c r="S121" s="872">
        <v>254651.30112240001</v>
      </c>
      <c r="T121" s="872">
        <v>13566.1251651</v>
      </c>
      <c r="U121" s="872">
        <v>0</v>
      </c>
      <c r="V121" s="872">
        <v>45452.269621599997</v>
      </c>
    </row>
    <row r="122" spans="1:22" ht="14" thickBot="1">
      <c r="A122" s="826"/>
      <c r="B122" s="866" t="s">
        <v>361</v>
      </c>
      <c r="C122" s="872">
        <v>72793.551373099996</v>
      </c>
      <c r="D122" s="872">
        <v>3760.4345394000002</v>
      </c>
      <c r="E122" s="872">
        <v>0</v>
      </c>
      <c r="F122" s="872">
        <v>0</v>
      </c>
      <c r="G122" s="872">
        <v>0</v>
      </c>
      <c r="H122" s="872">
        <v>47795.008800600001</v>
      </c>
      <c r="I122" s="872">
        <v>9689.1504554000003</v>
      </c>
      <c r="J122" s="872">
        <v>3558.7452388000002</v>
      </c>
      <c r="K122" s="872">
        <v>0</v>
      </c>
      <c r="L122" s="872">
        <v>4502.7167906000004</v>
      </c>
      <c r="M122" s="872">
        <v>27682.2093355</v>
      </c>
      <c r="N122" s="872">
        <v>1588.4939420999999</v>
      </c>
      <c r="O122" s="872">
        <v>0</v>
      </c>
      <c r="P122" s="872">
        <v>0</v>
      </c>
      <c r="Q122" s="872">
        <v>0</v>
      </c>
      <c r="R122" s="872">
        <v>148270.76950930001</v>
      </c>
      <c r="S122" s="872">
        <v>15038.078936899999</v>
      </c>
      <c r="T122" s="872">
        <v>3558.7452388000002</v>
      </c>
      <c r="U122" s="872">
        <v>0</v>
      </c>
      <c r="V122" s="872">
        <v>4502.7167906000004</v>
      </c>
    </row>
    <row r="123" spans="1:22" ht="14" thickBot="1">
      <c r="A123" s="826"/>
      <c r="B123" s="866" t="s">
        <v>308</v>
      </c>
      <c r="C123" s="872">
        <v>84225.045579500002</v>
      </c>
      <c r="D123" s="872">
        <v>38362.866787600004</v>
      </c>
      <c r="E123" s="872">
        <v>832.55170650000002</v>
      </c>
      <c r="F123" s="872">
        <v>0</v>
      </c>
      <c r="G123" s="872">
        <v>2621.8555848999999</v>
      </c>
      <c r="H123" s="872">
        <v>130005.9075418</v>
      </c>
      <c r="I123" s="872">
        <v>126280.9284746</v>
      </c>
      <c r="J123" s="872">
        <v>0</v>
      </c>
      <c r="K123" s="872">
        <v>0</v>
      </c>
      <c r="L123" s="872">
        <v>1320.3282658000001</v>
      </c>
      <c r="M123" s="872">
        <v>7692.7308763999999</v>
      </c>
      <c r="N123" s="872">
        <v>11776.913059099999</v>
      </c>
      <c r="O123" s="872">
        <v>0</v>
      </c>
      <c r="P123" s="872">
        <v>0</v>
      </c>
      <c r="Q123" s="872">
        <v>0</v>
      </c>
      <c r="R123" s="872">
        <v>221923.68399769999</v>
      </c>
      <c r="S123" s="872">
        <v>176420.70832139999</v>
      </c>
      <c r="T123" s="872">
        <v>832.55170650000002</v>
      </c>
      <c r="U123" s="872">
        <v>0</v>
      </c>
      <c r="V123" s="872">
        <v>3942.1838507000002</v>
      </c>
    </row>
    <row r="124" spans="1:22" ht="14" thickBot="1">
      <c r="A124" s="826"/>
      <c r="B124" s="866" t="s">
        <v>291</v>
      </c>
      <c r="C124" s="872">
        <v>859032.27599580004</v>
      </c>
      <c r="D124" s="872">
        <v>438547.2275565</v>
      </c>
      <c r="E124" s="872">
        <v>16665.229026100002</v>
      </c>
      <c r="F124" s="872">
        <v>0</v>
      </c>
      <c r="G124" s="872">
        <v>5684.1806978000004</v>
      </c>
      <c r="H124" s="872">
        <v>6136372.6289935</v>
      </c>
      <c r="I124" s="872">
        <v>3541682.8751384998</v>
      </c>
      <c r="J124" s="872">
        <v>46214.963722499997</v>
      </c>
      <c r="K124" s="872">
        <v>0</v>
      </c>
      <c r="L124" s="872">
        <v>366783.88488899998</v>
      </c>
      <c r="M124" s="872">
        <v>413391.19828409998</v>
      </c>
      <c r="N124" s="872">
        <v>343263.07187300001</v>
      </c>
      <c r="O124" s="872">
        <v>0</v>
      </c>
      <c r="P124" s="872">
        <v>0</v>
      </c>
      <c r="Q124" s="872">
        <v>4646.9262558999999</v>
      </c>
      <c r="R124" s="872">
        <v>7408796.1032734001</v>
      </c>
      <c r="S124" s="872">
        <v>4323493.1745680002</v>
      </c>
      <c r="T124" s="872">
        <v>62880.192748599999</v>
      </c>
      <c r="U124" s="872">
        <v>0</v>
      </c>
      <c r="V124" s="872">
        <v>377114.99184269999</v>
      </c>
    </row>
    <row r="125" spans="1:22" ht="14" thickBot="1">
      <c r="A125" s="826"/>
      <c r="B125" s="866" t="s">
        <v>294</v>
      </c>
      <c r="C125" s="872">
        <v>799649.73238359997</v>
      </c>
      <c r="D125" s="872">
        <v>868447.9725879</v>
      </c>
      <c r="E125" s="872">
        <v>8349.3049885</v>
      </c>
      <c r="F125" s="872">
        <v>0</v>
      </c>
      <c r="G125" s="872">
        <v>27896.4018449</v>
      </c>
      <c r="H125" s="872">
        <v>2738810.5469467002</v>
      </c>
      <c r="I125" s="872">
        <v>2538363.0221166001</v>
      </c>
      <c r="J125" s="872">
        <v>10011.029151999999</v>
      </c>
      <c r="K125" s="872">
        <v>0</v>
      </c>
      <c r="L125" s="872">
        <v>96473.918152300001</v>
      </c>
      <c r="M125" s="872">
        <v>265091.71663159999</v>
      </c>
      <c r="N125" s="872">
        <v>194098.42535519999</v>
      </c>
      <c r="O125" s="872">
        <v>0</v>
      </c>
      <c r="P125" s="872">
        <v>0</v>
      </c>
      <c r="Q125" s="872">
        <v>0</v>
      </c>
      <c r="R125" s="872">
        <v>3803551.9959618999</v>
      </c>
      <c r="S125" s="872">
        <v>3600909.4200597</v>
      </c>
      <c r="T125" s="872">
        <v>18360.334140499999</v>
      </c>
      <c r="U125" s="872">
        <v>0</v>
      </c>
      <c r="V125" s="872">
        <v>124370.3199972</v>
      </c>
    </row>
    <row r="126" spans="1:22" ht="14" thickBot="1">
      <c r="A126" s="826"/>
      <c r="B126" s="866" t="s">
        <v>300</v>
      </c>
      <c r="C126" s="872">
        <v>342604.98206070001</v>
      </c>
      <c r="D126" s="872">
        <v>151451.72645280001</v>
      </c>
      <c r="E126" s="872">
        <v>0</v>
      </c>
      <c r="F126" s="872">
        <v>0</v>
      </c>
      <c r="G126" s="872">
        <v>6336.2285199999997</v>
      </c>
      <c r="H126" s="872">
        <v>2489.7024795000002</v>
      </c>
      <c r="I126" s="872">
        <v>5528.5849666000004</v>
      </c>
      <c r="J126" s="872">
        <v>0</v>
      </c>
      <c r="K126" s="872">
        <v>0</v>
      </c>
      <c r="L126" s="872">
        <v>41741.229931200003</v>
      </c>
      <c r="M126" s="872">
        <v>9701.0776145</v>
      </c>
      <c r="N126" s="872">
        <v>16951.0354038</v>
      </c>
      <c r="O126" s="872">
        <v>0</v>
      </c>
      <c r="P126" s="872">
        <v>0</v>
      </c>
      <c r="Q126" s="872">
        <v>608.1438627</v>
      </c>
      <c r="R126" s="872">
        <v>354795.7621546</v>
      </c>
      <c r="S126" s="872">
        <v>173931.3468232</v>
      </c>
      <c r="T126" s="872">
        <v>0</v>
      </c>
      <c r="U126" s="872">
        <v>0</v>
      </c>
      <c r="V126" s="872">
        <v>48685.602313800002</v>
      </c>
    </row>
    <row r="127" spans="1:22" ht="14" thickBot="1">
      <c r="A127" s="826"/>
      <c r="B127" s="866" t="s">
        <v>302</v>
      </c>
      <c r="C127" s="872">
        <v>20100.132669999999</v>
      </c>
      <c r="D127" s="872">
        <v>19990.384042400001</v>
      </c>
      <c r="E127" s="872">
        <v>0</v>
      </c>
      <c r="F127" s="872">
        <v>0</v>
      </c>
      <c r="G127" s="872">
        <v>0</v>
      </c>
      <c r="H127" s="872">
        <v>9173.7181385999993</v>
      </c>
      <c r="I127" s="872">
        <v>13947.7929198</v>
      </c>
      <c r="J127" s="872">
        <v>0</v>
      </c>
      <c r="K127" s="872">
        <v>0</v>
      </c>
      <c r="L127" s="872">
        <v>0</v>
      </c>
      <c r="M127" s="872">
        <v>813.92588839999996</v>
      </c>
      <c r="N127" s="872">
        <v>3902.8353434000001</v>
      </c>
      <c r="O127" s="872">
        <v>0</v>
      </c>
      <c r="P127" s="872">
        <v>0</v>
      </c>
      <c r="Q127" s="872">
        <v>0</v>
      </c>
      <c r="R127" s="872">
        <v>30087.776697000001</v>
      </c>
      <c r="S127" s="872">
        <v>37841.012305600001</v>
      </c>
      <c r="T127" s="872">
        <v>0</v>
      </c>
      <c r="U127" s="872">
        <v>0</v>
      </c>
      <c r="V127" s="872">
        <v>0</v>
      </c>
    </row>
    <row r="128" spans="1:22" ht="14" thickBot="1">
      <c r="A128" s="826"/>
      <c r="B128" s="866" t="s">
        <v>362</v>
      </c>
      <c r="C128" s="872">
        <v>59920.050441300002</v>
      </c>
      <c r="D128" s="872">
        <v>12295.917975599999</v>
      </c>
      <c r="E128" s="872">
        <v>0</v>
      </c>
      <c r="F128" s="872">
        <v>0</v>
      </c>
      <c r="G128" s="872">
        <v>570.67447149999998</v>
      </c>
      <c r="H128" s="872">
        <v>63624.943840400003</v>
      </c>
      <c r="I128" s="872">
        <v>78312.382798699997</v>
      </c>
      <c r="J128" s="872">
        <v>0</v>
      </c>
      <c r="K128" s="872">
        <v>0</v>
      </c>
      <c r="L128" s="872">
        <v>15918.216544000001</v>
      </c>
      <c r="M128" s="872">
        <v>674.68084710000005</v>
      </c>
      <c r="N128" s="872">
        <v>0</v>
      </c>
      <c r="O128" s="872">
        <v>0</v>
      </c>
      <c r="P128" s="872">
        <v>0</v>
      </c>
      <c r="Q128" s="872">
        <v>0</v>
      </c>
      <c r="R128" s="872">
        <v>124219.67512879999</v>
      </c>
      <c r="S128" s="872">
        <v>90608.300774300005</v>
      </c>
      <c r="T128" s="872">
        <v>0</v>
      </c>
      <c r="U128" s="872">
        <v>0</v>
      </c>
      <c r="V128" s="872">
        <v>16488.891015500001</v>
      </c>
    </row>
    <row r="129" spans="1:22" ht="14" thickBot="1">
      <c r="A129" s="826"/>
      <c r="B129" s="866" t="s">
        <v>363</v>
      </c>
      <c r="C129" s="872">
        <v>0</v>
      </c>
      <c r="D129" s="872">
        <v>0</v>
      </c>
      <c r="E129" s="872">
        <v>0</v>
      </c>
      <c r="F129" s="872">
        <v>236250.1587157</v>
      </c>
      <c r="G129" s="872">
        <v>0</v>
      </c>
      <c r="H129" s="872">
        <v>0</v>
      </c>
      <c r="I129" s="872">
        <v>0</v>
      </c>
      <c r="J129" s="872">
        <v>0</v>
      </c>
      <c r="K129" s="872">
        <v>620014.63343419996</v>
      </c>
      <c r="L129" s="872">
        <v>0</v>
      </c>
      <c r="M129" s="872">
        <v>0</v>
      </c>
      <c r="N129" s="872">
        <v>0</v>
      </c>
      <c r="O129" s="872">
        <v>0</v>
      </c>
      <c r="P129" s="872">
        <v>77875.985115400006</v>
      </c>
      <c r="Q129" s="872">
        <v>0</v>
      </c>
      <c r="R129" s="872">
        <v>0</v>
      </c>
      <c r="S129" s="872">
        <v>0</v>
      </c>
      <c r="T129" s="872">
        <v>0</v>
      </c>
      <c r="U129" s="872">
        <v>934140.77726530004</v>
      </c>
      <c r="V129" s="872">
        <v>0</v>
      </c>
    </row>
    <row r="130" spans="1:22" ht="14" thickBot="1">
      <c r="A130" s="826"/>
      <c r="B130" s="866" t="s">
        <v>83</v>
      </c>
      <c r="C130" s="872">
        <v>72683.400916099999</v>
      </c>
      <c r="D130" s="872">
        <v>73280.386403099998</v>
      </c>
      <c r="E130" s="872">
        <v>0</v>
      </c>
      <c r="F130" s="872">
        <v>0</v>
      </c>
      <c r="G130" s="872">
        <v>1716.7517247999999</v>
      </c>
      <c r="H130" s="872">
        <v>32915.170040199999</v>
      </c>
      <c r="I130" s="872">
        <v>22291.342094799998</v>
      </c>
      <c r="J130" s="872">
        <v>0</v>
      </c>
      <c r="K130" s="872">
        <v>0</v>
      </c>
      <c r="L130" s="872">
        <v>0</v>
      </c>
      <c r="M130" s="872">
        <v>2603.8503577000001</v>
      </c>
      <c r="N130" s="872">
        <v>12428.5239437</v>
      </c>
      <c r="O130" s="872">
        <v>0</v>
      </c>
      <c r="P130" s="872">
        <v>0</v>
      </c>
      <c r="Q130" s="872">
        <v>0</v>
      </c>
      <c r="R130" s="872">
        <v>108202.42131400001</v>
      </c>
      <c r="S130" s="872">
        <v>108000.25244159999</v>
      </c>
      <c r="T130" s="872">
        <v>0</v>
      </c>
      <c r="U130" s="872">
        <v>0</v>
      </c>
      <c r="V130" s="872">
        <v>1716.7517247999999</v>
      </c>
    </row>
    <row r="131" spans="1:22" ht="14" thickBot="1">
      <c r="A131" s="826"/>
      <c r="B131" s="866" t="s">
        <v>161</v>
      </c>
      <c r="C131" s="872">
        <v>16718.793881599999</v>
      </c>
      <c r="D131" s="872">
        <v>7233.6467683999999</v>
      </c>
      <c r="E131" s="872">
        <v>0</v>
      </c>
      <c r="F131" s="872">
        <v>0</v>
      </c>
      <c r="G131" s="872">
        <v>36185.838946999997</v>
      </c>
      <c r="H131" s="872">
        <v>22094.613791899999</v>
      </c>
      <c r="I131" s="872">
        <v>2941.8120036999999</v>
      </c>
      <c r="J131" s="872">
        <v>0</v>
      </c>
      <c r="K131" s="872">
        <v>0</v>
      </c>
      <c r="L131" s="872">
        <v>6810.1139400000002</v>
      </c>
      <c r="M131" s="872">
        <v>1648.0165953999999</v>
      </c>
      <c r="N131" s="872">
        <v>0</v>
      </c>
      <c r="O131" s="872">
        <v>0</v>
      </c>
      <c r="P131" s="872">
        <v>0</v>
      </c>
      <c r="Q131" s="872">
        <v>0</v>
      </c>
      <c r="R131" s="872">
        <v>40461.424268900002</v>
      </c>
      <c r="S131" s="872">
        <v>10175.458772100001</v>
      </c>
      <c r="T131" s="872">
        <v>0</v>
      </c>
      <c r="U131" s="872">
        <v>0</v>
      </c>
      <c r="V131" s="872">
        <v>42995.952886999999</v>
      </c>
    </row>
    <row r="132" spans="1:22">
      <c r="B132" s="873"/>
      <c r="C132" s="874"/>
      <c r="D132" s="874"/>
      <c r="E132" s="874"/>
      <c r="F132" s="874"/>
      <c r="G132" s="874"/>
      <c r="H132" s="874"/>
      <c r="I132" s="874"/>
      <c r="J132" s="874"/>
      <c r="K132" s="874"/>
      <c r="L132" s="874"/>
      <c r="M132" s="874"/>
      <c r="N132" s="874"/>
      <c r="O132" s="874"/>
      <c r="P132" s="874"/>
      <c r="Q132" s="874"/>
      <c r="R132" s="874"/>
      <c r="S132" s="874"/>
      <c r="T132" s="874"/>
      <c r="U132" s="874"/>
      <c r="V132" s="874"/>
    </row>
    <row r="133" spans="1:22">
      <c r="A133" s="200" t="s">
        <v>174</v>
      </c>
      <c r="C133" s="861" t="s">
        <v>155</v>
      </c>
      <c r="D133" s="826"/>
      <c r="E133" s="826"/>
      <c r="F133" s="826"/>
      <c r="G133" s="826"/>
      <c r="H133" s="835" t="s">
        <v>156</v>
      </c>
      <c r="I133" s="818"/>
      <c r="J133" s="818"/>
      <c r="K133" s="818"/>
      <c r="L133" s="818"/>
      <c r="M133" s="861" t="s">
        <v>157</v>
      </c>
      <c r="N133" s="826"/>
      <c r="O133" s="826"/>
      <c r="P133" s="826"/>
      <c r="Q133" s="826"/>
      <c r="R133" s="835" t="s">
        <v>125</v>
      </c>
      <c r="S133" s="818"/>
      <c r="T133" s="818"/>
      <c r="U133" s="818"/>
      <c r="V133" s="818"/>
    </row>
    <row r="134" spans="1:22">
      <c r="C134" s="862" t="s">
        <v>68</v>
      </c>
      <c r="D134" s="862" t="s">
        <v>69</v>
      </c>
      <c r="E134" s="862" t="s">
        <v>159</v>
      </c>
      <c r="F134" s="862" t="s">
        <v>160</v>
      </c>
      <c r="G134" s="862" t="s">
        <v>161</v>
      </c>
      <c r="H134" s="615" t="s">
        <v>68</v>
      </c>
      <c r="I134" s="615" t="s">
        <v>69</v>
      </c>
      <c r="J134" s="615" t="s">
        <v>159</v>
      </c>
      <c r="K134" s="615" t="s">
        <v>160</v>
      </c>
      <c r="L134" s="615" t="s">
        <v>161</v>
      </c>
      <c r="M134" s="862" t="s">
        <v>68</v>
      </c>
      <c r="N134" s="862" t="s">
        <v>69</v>
      </c>
      <c r="O134" s="862" t="s">
        <v>159</v>
      </c>
      <c r="P134" s="862" t="s">
        <v>160</v>
      </c>
      <c r="Q134" s="862" t="s">
        <v>161</v>
      </c>
      <c r="R134" s="615" t="s">
        <v>68</v>
      </c>
      <c r="S134" s="615" t="s">
        <v>69</v>
      </c>
      <c r="T134" s="615" t="s">
        <v>159</v>
      </c>
      <c r="U134" s="615" t="s">
        <v>160</v>
      </c>
      <c r="V134" s="615" t="s">
        <v>161</v>
      </c>
    </row>
    <row r="135" spans="1:22">
      <c r="B135" s="619" t="s">
        <v>374</v>
      </c>
      <c r="C135" s="868">
        <f>SUM(C120:C131)</f>
        <v>28788987.0479738</v>
      </c>
      <c r="H135" s="868">
        <f>SUM(H120:H131)</f>
        <v>10118239.1752146</v>
      </c>
      <c r="M135" s="868">
        <f>SUM(M120:M131)</f>
        <v>1442075.6736553998</v>
      </c>
      <c r="R135" s="868">
        <f>SUM(R120:R131)</f>
        <v>40349301.896843806</v>
      </c>
    </row>
    <row r="136" spans="1:22">
      <c r="B136" s="619" t="s">
        <v>375</v>
      </c>
      <c r="G136" s="868">
        <f>SUM(C120:G131)</f>
        <v>36422295.012818493</v>
      </c>
      <c r="L136" s="868">
        <f>SUM(H120:L131)</f>
        <v>17872001.680734102</v>
      </c>
      <c r="Q136" s="868">
        <f>SUM(M120:Q131)</f>
        <v>2227651.3481663004</v>
      </c>
      <c r="V136" s="868">
        <f>SUM(R120:V131)</f>
        <v>56521948.041719012</v>
      </c>
    </row>
    <row r="137" spans="1:22">
      <c r="B137" s="619" t="s">
        <v>380</v>
      </c>
      <c r="C137" s="621">
        <f>C135/G136*100</f>
        <v>79.042210376478977</v>
      </c>
      <c r="H137" s="621">
        <f>H135/L136*100</f>
        <v>56.615030347283337</v>
      </c>
      <c r="M137" s="621">
        <f>M135/Q136*100</f>
        <v>64.735250192650213</v>
      </c>
      <c r="R137" s="621">
        <f>R135/V136*100</f>
        <v>71.386962577903134</v>
      </c>
    </row>
    <row r="142" spans="1:22" ht="16">
      <c r="B142" s="620" t="s">
        <v>379</v>
      </c>
      <c r="C142" s="877" t="s">
        <v>36</v>
      </c>
      <c r="D142" s="877" t="s">
        <v>37</v>
      </c>
      <c r="E142" s="877" t="s">
        <v>38</v>
      </c>
    </row>
    <row r="143" spans="1:22" ht="16">
      <c r="B143" s="877" t="s">
        <v>224</v>
      </c>
      <c r="C143" s="878">
        <f>R137</f>
        <v>71.386962577903134</v>
      </c>
      <c r="D143" s="878">
        <f>(H135+M135)/(L136+Q136)*100</f>
        <v>57.514997061133009</v>
      </c>
      <c r="E143" s="878">
        <f>C137</f>
        <v>79.042210376478977</v>
      </c>
    </row>
    <row r="145" spans="2:5" ht="21" thickBot="1">
      <c r="B145" s="879" t="s">
        <v>387</v>
      </c>
      <c r="C145" s="879"/>
      <c r="D145" s="879"/>
      <c r="E145" s="879"/>
    </row>
    <row r="146" spans="2:5" ht="17" thickTop="1">
      <c r="B146" s="620" t="s">
        <v>385</v>
      </c>
      <c r="C146" s="620"/>
      <c r="D146" s="620"/>
      <c r="E146" s="620"/>
    </row>
    <row r="147" spans="2:5" ht="16">
      <c r="B147" s="620" t="s">
        <v>386</v>
      </c>
      <c r="C147" s="878">
        <f>(1-C143/100)*100</f>
        <v>28.613037422096866</v>
      </c>
      <c r="D147" s="878">
        <f t="shared" ref="D147:E147" si="0">(1-D143/100)*100</f>
        <v>42.485002938866991</v>
      </c>
      <c r="E147" s="878">
        <f t="shared" si="0"/>
        <v>20.957789623521027</v>
      </c>
    </row>
  </sheetData>
  <mergeCells count="18">
    <mergeCell ref="A108:A119"/>
    <mergeCell ref="A120:A131"/>
    <mergeCell ref="C133:G133"/>
    <mergeCell ref="H133:L133"/>
    <mergeCell ref="M133:Q133"/>
    <mergeCell ref="R133:V133"/>
    <mergeCell ref="A36:A47"/>
    <mergeCell ref="A48:A59"/>
    <mergeCell ref="A60:A71"/>
    <mergeCell ref="A72:A83"/>
    <mergeCell ref="A84:A95"/>
    <mergeCell ref="A96:A107"/>
    <mergeCell ref="C9:G9"/>
    <mergeCell ref="H9:L9"/>
    <mergeCell ref="M9:Q9"/>
    <mergeCell ref="R9:V9"/>
    <mergeCell ref="A12:A23"/>
    <mergeCell ref="A24:A3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A570-9503-934B-A638-2F97202FDB42}">
  <dimension ref="A1:W144"/>
  <sheetViews>
    <sheetView topLeftCell="A122" workbookViewId="0">
      <selection activeCell="D144" sqref="D144:F144"/>
    </sheetView>
  </sheetViews>
  <sheetFormatPr baseColWidth="10" defaultColWidth="15.6640625" defaultRowHeight="13"/>
  <cols>
    <col min="1" max="1" width="15.83203125" style="613" customWidth="1"/>
    <col min="2" max="2" width="15.6640625" style="613"/>
    <col min="3" max="3" width="44.33203125" style="613" customWidth="1"/>
    <col min="4" max="16384" width="15.6640625" style="613"/>
  </cols>
  <sheetData>
    <row r="1" spans="1:23" s="188" customFormat="1" ht="14" thickBot="1"/>
    <row r="2" spans="1:23" ht="14" thickBot="1">
      <c r="A2" s="189" t="s">
        <v>244</v>
      </c>
    </row>
    <row r="3" spans="1:23" ht="14" thickBot="1">
      <c r="A3" s="189" t="s">
        <v>381</v>
      </c>
    </row>
    <row r="4" spans="1:23" ht="14" thickBot="1">
      <c r="A4" s="189" t="s">
        <v>355</v>
      </c>
    </row>
    <row r="6" spans="1:23" ht="14" thickBot="1">
      <c r="A6" s="189" t="s">
        <v>152</v>
      </c>
    </row>
    <row r="7" spans="1:23" ht="14" thickBot="1">
      <c r="A7" s="191" t="s">
        <v>153</v>
      </c>
      <c r="B7" s="201" t="s">
        <v>356</v>
      </c>
    </row>
    <row r="9" spans="1:23">
      <c r="A9" s="834" t="s">
        <v>235</v>
      </c>
      <c r="B9" s="818"/>
      <c r="C9" s="818"/>
      <c r="D9" s="861" t="s">
        <v>155</v>
      </c>
      <c r="E9" s="826"/>
      <c r="F9" s="826"/>
      <c r="G9" s="826"/>
      <c r="H9" s="826"/>
      <c r="I9" s="835" t="s">
        <v>156</v>
      </c>
      <c r="J9" s="818"/>
      <c r="K9" s="818"/>
      <c r="L9" s="818"/>
      <c r="M9" s="818"/>
      <c r="N9" s="861" t="s">
        <v>157</v>
      </c>
      <c r="O9" s="826"/>
      <c r="P9" s="826"/>
      <c r="Q9" s="826"/>
      <c r="R9" s="826"/>
      <c r="S9" s="835" t="s">
        <v>125</v>
      </c>
      <c r="T9" s="818"/>
      <c r="U9" s="818"/>
      <c r="V9" s="818"/>
      <c r="W9" s="818"/>
    </row>
    <row r="10" spans="1:23">
      <c r="A10" s="834" t="s">
        <v>382</v>
      </c>
      <c r="B10" s="818"/>
      <c r="C10" s="818"/>
      <c r="D10" s="862" t="s">
        <v>68</v>
      </c>
      <c r="E10" s="862" t="s">
        <v>69</v>
      </c>
      <c r="F10" s="862" t="s">
        <v>159</v>
      </c>
      <c r="G10" s="862" t="s">
        <v>160</v>
      </c>
      <c r="H10" s="862" t="s">
        <v>161</v>
      </c>
      <c r="I10" s="615" t="s">
        <v>68</v>
      </c>
      <c r="J10" s="615" t="s">
        <v>69</v>
      </c>
      <c r="K10" s="615" t="s">
        <v>159</v>
      </c>
      <c r="L10" s="615" t="s">
        <v>160</v>
      </c>
      <c r="M10" s="615" t="s">
        <v>161</v>
      </c>
      <c r="N10" s="862" t="s">
        <v>68</v>
      </c>
      <c r="O10" s="862" t="s">
        <v>69</v>
      </c>
      <c r="P10" s="862" t="s">
        <v>159</v>
      </c>
      <c r="Q10" s="862" t="s">
        <v>160</v>
      </c>
      <c r="R10" s="862" t="s">
        <v>161</v>
      </c>
      <c r="S10" s="615" t="s">
        <v>68</v>
      </c>
      <c r="T10" s="615" t="s">
        <v>69</v>
      </c>
      <c r="U10" s="615" t="s">
        <v>159</v>
      </c>
      <c r="V10" s="615" t="s">
        <v>160</v>
      </c>
      <c r="W10" s="615" t="s">
        <v>161</v>
      </c>
    </row>
    <row r="11" spans="1:23" ht="14" thickBot="1">
      <c r="B11" s="616" t="s">
        <v>162</v>
      </c>
      <c r="C11" s="616" t="s">
        <v>358</v>
      </c>
    </row>
    <row r="12" spans="1:23" ht="14" thickBot="1">
      <c r="B12" s="863" t="s">
        <v>163</v>
      </c>
      <c r="C12" s="617" t="s">
        <v>275</v>
      </c>
      <c r="D12" s="864">
        <v>4837612.5652850997</v>
      </c>
      <c r="E12" s="864">
        <v>858189.21687330003</v>
      </c>
      <c r="F12" s="864">
        <v>4916.6863266999999</v>
      </c>
      <c r="G12" s="864">
        <v>0</v>
      </c>
      <c r="H12" s="864">
        <v>57213.621321300001</v>
      </c>
      <c r="I12" s="864">
        <v>0</v>
      </c>
      <c r="J12" s="864">
        <v>0</v>
      </c>
      <c r="K12" s="864">
        <v>0</v>
      </c>
      <c r="L12" s="864">
        <v>0</v>
      </c>
      <c r="M12" s="864">
        <v>0</v>
      </c>
      <c r="N12" s="864">
        <v>107195.7764303</v>
      </c>
      <c r="O12" s="864">
        <v>14705.9651464</v>
      </c>
      <c r="P12" s="864">
        <v>0</v>
      </c>
      <c r="Q12" s="864">
        <v>0</v>
      </c>
      <c r="R12" s="864">
        <v>0</v>
      </c>
      <c r="S12" s="864">
        <v>4944808.3417154001</v>
      </c>
      <c r="T12" s="864">
        <v>872895.18201969995</v>
      </c>
      <c r="U12" s="864">
        <v>4916.6863266999999</v>
      </c>
      <c r="V12" s="864">
        <v>0</v>
      </c>
      <c r="W12" s="864">
        <v>57213.621321300001</v>
      </c>
    </row>
    <row r="13" spans="1:23" ht="14" thickBot="1">
      <c r="B13" s="818"/>
      <c r="C13" s="617" t="s">
        <v>360</v>
      </c>
      <c r="D13" s="864">
        <v>63588.282240300003</v>
      </c>
      <c r="E13" s="864">
        <v>34973.492085799997</v>
      </c>
      <c r="F13" s="864">
        <v>0</v>
      </c>
      <c r="G13" s="864">
        <v>0</v>
      </c>
      <c r="H13" s="864">
        <v>0</v>
      </c>
      <c r="I13" s="864">
        <v>0</v>
      </c>
      <c r="J13" s="864">
        <v>0</v>
      </c>
      <c r="K13" s="864">
        <v>0</v>
      </c>
      <c r="L13" s="864">
        <v>0</v>
      </c>
      <c r="M13" s="864">
        <v>0</v>
      </c>
      <c r="N13" s="864">
        <v>153333.34056449999</v>
      </c>
      <c r="O13" s="864">
        <v>45280.968136800002</v>
      </c>
      <c r="P13" s="864">
        <v>0</v>
      </c>
      <c r="Q13" s="864">
        <v>0</v>
      </c>
      <c r="R13" s="864">
        <v>0</v>
      </c>
      <c r="S13" s="864">
        <v>216921.62280479999</v>
      </c>
      <c r="T13" s="864">
        <v>80254.4602227</v>
      </c>
      <c r="U13" s="864">
        <v>0</v>
      </c>
      <c r="V13" s="864">
        <v>0</v>
      </c>
      <c r="W13" s="864">
        <v>0</v>
      </c>
    </row>
    <row r="14" spans="1:23" ht="14" thickBot="1">
      <c r="B14" s="818"/>
      <c r="C14" s="617" t="s">
        <v>361</v>
      </c>
      <c r="D14" s="864">
        <v>9434.7696305000009</v>
      </c>
      <c r="E14" s="864">
        <v>0</v>
      </c>
      <c r="F14" s="864">
        <v>0</v>
      </c>
      <c r="G14" s="864">
        <v>0</v>
      </c>
      <c r="H14" s="864">
        <v>0</v>
      </c>
      <c r="I14" s="864">
        <v>0</v>
      </c>
      <c r="J14" s="864">
        <v>0</v>
      </c>
      <c r="K14" s="864">
        <v>0</v>
      </c>
      <c r="L14" s="864">
        <v>0</v>
      </c>
      <c r="M14" s="864">
        <v>0</v>
      </c>
      <c r="N14" s="864">
        <v>957.14793020000002</v>
      </c>
      <c r="O14" s="864">
        <v>0</v>
      </c>
      <c r="P14" s="864">
        <v>0</v>
      </c>
      <c r="Q14" s="864">
        <v>0</v>
      </c>
      <c r="R14" s="864">
        <v>0</v>
      </c>
      <c r="S14" s="864">
        <v>10391.9175607</v>
      </c>
      <c r="T14" s="864">
        <v>0</v>
      </c>
      <c r="U14" s="864">
        <v>0</v>
      </c>
      <c r="V14" s="864">
        <v>0</v>
      </c>
      <c r="W14" s="864">
        <v>0</v>
      </c>
    </row>
    <row r="15" spans="1:23" ht="14" thickBot="1">
      <c r="B15" s="818"/>
      <c r="C15" s="617" t="s">
        <v>308</v>
      </c>
      <c r="D15" s="864">
        <v>0</v>
      </c>
      <c r="E15" s="864">
        <v>0</v>
      </c>
      <c r="F15" s="864">
        <v>0</v>
      </c>
      <c r="G15" s="864">
        <v>0</v>
      </c>
      <c r="H15" s="864">
        <v>0</v>
      </c>
      <c r="I15" s="864">
        <v>0</v>
      </c>
      <c r="J15" s="864">
        <v>0</v>
      </c>
      <c r="K15" s="864">
        <v>0</v>
      </c>
      <c r="L15" s="864">
        <v>0</v>
      </c>
      <c r="M15" s="864">
        <v>0</v>
      </c>
      <c r="N15" s="864">
        <v>0</v>
      </c>
      <c r="O15" s="864">
        <v>0</v>
      </c>
      <c r="P15" s="864">
        <v>0</v>
      </c>
      <c r="Q15" s="864">
        <v>0</v>
      </c>
      <c r="R15" s="864">
        <v>0</v>
      </c>
      <c r="S15" s="864">
        <v>0</v>
      </c>
      <c r="T15" s="864">
        <v>0</v>
      </c>
      <c r="U15" s="864">
        <v>0</v>
      </c>
      <c r="V15" s="864">
        <v>0</v>
      </c>
      <c r="W15" s="864">
        <v>0</v>
      </c>
    </row>
    <row r="16" spans="1:23" ht="14" thickBot="1">
      <c r="B16" s="818"/>
      <c r="C16" s="617" t="s">
        <v>291</v>
      </c>
      <c r="D16" s="864">
        <v>7182.5696853999998</v>
      </c>
      <c r="E16" s="864">
        <v>18354.9139999</v>
      </c>
      <c r="F16" s="864">
        <v>0</v>
      </c>
      <c r="G16" s="864">
        <v>0</v>
      </c>
      <c r="H16" s="864">
        <v>0</v>
      </c>
      <c r="I16" s="864">
        <v>0</v>
      </c>
      <c r="J16" s="864">
        <v>0</v>
      </c>
      <c r="K16" s="864">
        <v>0</v>
      </c>
      <c r="L16" s="864">
        <v>0</v>
      </c>
      <c r="M16" s="864">
        <v>0</v>
      </c>
      <c r="N16" s="864">
        <v>0</v>
      </c>
      <c r="O16" s="864">
        <v>16211.914581999999</v>
      </c>
      <c r="P16" s="864">
        <v>0</v>
      </c>
      <c r="Q16" s="864">
        <v>0</v>
      </c>
      <c r="R16" s="864">
        <v>0</v>
      </c>
      <c r="S16" s="864">
        <v>7182.5696853999998</v>
      </c>
      <c r="T16" s="864">
        <v>34566.828582000002</v>
      </c>
      <c r="U16" s="864">
        <v>0</v>
      </c>
      <c r="V16" s="864">
        <v>0</v>
      </c>
      <c r="W16" s="864">
        <v>0</v>
      </c>
    </row>
    <row r="17" spans="2:23" ht="14" thickBot="1">
      <c r="B17" s="818"/>
      <c r="C17" s="617" t="s">
        <v>294</v>
      </c>
      <c r="D17" s="864">
        <v>6678.4152028999997</v>
      </c>
      <c r="E17" s="864">
        <v>8095.0189613000002</v>
      </c>
      <c r="F17" s="864">
        <v>0</v>
      </c>
      <c r="G17" s="864">
        <v>0</v>
      </c>
      <c r="H17" s="864">
        <v>0</v>
      </c>
      <c r="I17" s="864">
        <v>0</v>
      </c>
      <c r="J17" s="864">
        <v>0</v>
      </c>
      <c r="K17" s="864">
        <v>0</v>
      </c>
      <c r="L17" s="864">
        <v>0</v>
      </c>
      <c r="M17" s="864">
        <v>0</v>
      </c>
      <c r="N17" s="864">
        <v>0</v>
      </c>
      <c r="O17" s="864">
        <v>740.57489399999997</v>
      </c>
      <c r="P17" s="864">
        <v>0</v>
      </c>
      <c r="Q17" s="864">
        <v>0</v>
      </c>
      <c r="R17" s="864">
        <v>0</v>
      </c>
      <c r="S17" s="864">
        <v>6678.4152028999997</v>
      </c>
      <c r="T17" s="864">
        <v>8835.5938552999996</v>
      </c>
      <c r="U17" s="864">
        <v>0</v>
      </c>
      <c r="V17" s="864">
        <v>0</v>
      </c>
      <c r="W17" s="864">
        <v>0</v>
      </c>
    </row>
    <row r="18" spans="2:23" ht="14" thickBot="1">
      <c r="B18" s="818"/>
      <c r="C18" s="617" t="s">
        <v>300</v>
      </c>
      <c r="D18" s="864">
        <v>65977.127737600007</v>
      </c>
      <c r="E18" s="864">
        <v>122741.3533115</v>
      </c>
      <c r="F18" s="864">
        <v>0</v>
      </c>
      <c r="G18" s="864">
        <v>0</v>
      </c>
      <c r="H18" s="864">
        <v>720.25414739999997</v>
      </c>
      <c r="I18" s="864">
        <v>0</v>
      </c>
      <c r="J18" s="864">
        <v>0</v>
      </c>
      <c r="K18" s="864">
        <v>0</v>
      </c>
      <c r="L18" s="864">
        <v>0</v>
      </c>
      <c r="M18" s="864">
        <v>0</v>
      </c>
      <c r="N18" s="864">
        <v>0</v>
      </c>
      <c r="O18" s="864">
        <v>0</v>
      </c>
      <c r="P18" s="864">
        <v>0</v>
      </c>
      <c r="Q18" s="864">
        <v>0</v>
      </c>
      <c r="R18" s="864">
        <v>0</v>
      </c>
      <c r="S18" s="864">
        <v>65977.127737600007</v>
      </c>
      <c r="T18" s="864">
        <v>122741.3533115</v>
      </c>
      <c r="U18" s="864">
        <v>0</v>
      </c>
      <c r="V18" s="864">
        <v>0</v>
      </c>
      <c r="W18" s="864">
        <v>720.25414739999997</v>
      </c>
    </row>
    <row r="19" spans="2:23" ht="14" thickBot="1">
      <c r="B19" s="818"/>
      <c r="C19" s="617" t="s">
        <v>302</v>
      </c>
      <c r="D19" s="864">
        <v>0</v>
      </c>
      <c r="E19" s="864">
        <v>22043.637093699999</v>
      </c>
      <c r="F19" s="864">
        <v>0</v>
      </c>
      <c r="G19" s="864">
        <v>0</v>
      </c>
      <c r="H19" s="864">
        <v>0</v>
      </c>
      <c r="I19" s="864">
        <v>0</v>
      </c>
      <c r="J19" s="864">
        <v>0</v>
      </c>
      <c r="K19" s="864">
        <v>0</v>
      </c>
      <c r="L19" s="864">
        <v>0</v>
      </c>
      <c r="M19" s="864">
        <v>0</v>
      </c>
      <c r="N19" s="864">
        <v>0</v>
      </c>
      <c r="O19" s="864">
        <v>573.12200689999997</v>
      </c>
      <c r="P19" s="864">
        <v>0</v>
      </c>
      <c r="Q19" s="864">
        <v>0</v>
      </c>
      <c r="R19" s="864">
        <v>0</v>
      </c>
      <c r="S19" s="864">
        <v>0</v>
      </c>
      <c r="T19" s="864">
        <v>22616.7591006</v>
      </c>
      <c r="U19" s="864">
        <v>0</v>
      </c>
      <c r="V19" s="864">
        <v>0</v>
      </c>
      <c r="W19" s="864">
        <v>0</v>
      </c>
    </row>
    <row r="20" spans="2:23" ht="14" thickBot="1">
      <c r="B20" s="818"/>
      <c r="C20" s="617" t="s">
        <v>362</v>
      </c>
      <c r="D20" s="864">
        <v>0</v>
      </c>
      <c r="E20" s="864">
        <v>12515.7740748</v>
      </c>
      <c r="F20" s="864">
        <v>0</v>
      </c>
      <c r="G20" s="864">
        <v>0</v>
      </c>
      <c r="H20" s="864">
        <v>0</v>
      </c>
      <c r="I20" s="864">
        <v>0</v>
      </c>
      <c r="J20" s="864">
        <v>0</v>
      </c>
      <c r="K20" s="864">
        <v>0</v>
      </c>
      <c r="L20" s="864">
        <v>0</v>
      </c>
      <c r="M20" s="864">
        <v>0</v>
      </c>
      <c r="N20" s="864">
        <v>0</v>
      </c>
      <c r="O20" s="864">
        <v>0</v>
      </c>
      <c r="P20" s="864">
        <v>0</v>
      </c>
      <c r="Q20" s="864">
        <v>0</v>
      </c>
      <c r="R20" s="864">
        <v>0</v>
      </c>
      <c r="S20" s="864">
        <v>0</v>
      </c>
      <c r="T20" s="864">
        <v>12515.7740748</v>
      </c>
      <c r="U20" s="864">
        <v>0</v>
      </c>
      <c r="V20" s="864">
        <v>0</v>
      </c>
      <c r="W20" s="864">
        <v>0</v>
      </c>
    </row>
    <row r="21" spans="2:23" ht="14" thickBot="1">
      <c r="B21" s="818"/>
      <c r="C21" s="617" t="s">
        <v>363</v>
      </c>
      <c r="D21" s="864">
        <v>0</v>
      </c>
      <c r="E21" s="864">
        <v>0</v>
      </c>
      <c r="F21" s="864">
        <v>0</v>
      </c>
      <c r="G21" s="864">
        <v>25901.9069217</v>
      </c>
      <c r="H21" s="864">
        <v>0</v>
      </c>
      <c r="I21" s="864">
        <v>0</v>
      </c>
      <c r="J21" s="864">
        <v>0</v>
      </c>
      <c r="K21" s="864">
        <v>0</v>
      </c>
      <c r="L21" s="864">
        <v>0</v>
      </c>
      <c r="M21" s="864">
        <v>0</v>
      </c>
      <c r="N21" s="864">
        <v>0</v>
      </c>
      <c r="O21" s="864">
        <v>0</v>
      </c>
      <c r="P21" s="864">
        <v>0</v>
      </c>
      <c r="Q21" s="864">
        <v>1129.9493528999999</v>
      </c>
      <c r="R21" s="864">
        <v>0</v>
      </c>
      <c r="S21" s="864">
        <v>0</v>
      </c>
      <c r="T21" s="864">
        <v>0</v>
      </c>
      <c r="U21" s="864">
        <v>0</v>
      </c>
      <c r="V21" s="864">
        <v>27031.856274599999</v>
      </c>
      <c r="W21" s="864">
        <v>0</v>
      </c>
    </row>
    <row r="22" spans="2:23" ht="14" thickBot="1">
      <c r="B22" s="818"/>
      <c r="C22" s="617" t="s">
        <v>83</v>
      </c>
      <c r="D22" s="864">
        <v>774.05950319999999</v>
      </c>
      <c r="E22" s="864">
        <v>2533.3648168999998</v>
      </c>
      <c r="F22" s="864">
        <v>0</v>
      </c>
      <c r="G22" s="864">
        <v>0</v>
      </c>
      <c r="H22" s="864">
        <v>0</v>
      </c>
      <c r="I22" s="864">
        <v>0</v>
      </c>
      <c r="J22" s="864">
        <v>0</v>
      </c>
      <c r="K22" s="864">
        <v>0</v>
      </c>
      <c r="L22" s="864">
        <v>0</v>
      </c>
      <c r="M22" s="864">
        <v>0</v>
      </c>
      <c r="N22" s="864">
        <v>0</v>
      </c>
      <c r="O22" s="864">
        <v>0</v>
      </c>
      <c r="P22" s="864">
        <v>0</v>
      </c>
      <c r="Q22" s="864">
        <v>0</v>
      </c>
      <c r="R22" s="864">
        <v>0</v>
      </c>
      <c r="S22" s="864">
        <v>774.05950319999999</v>
      </c>
      <c r="T22" s="864">
        <v>2533.3648168999998</v>
      </c>
      <c r="U22" s="864">
        <v>0</v>
      </c>
      <c r="V22" s="864">
        <v>0</v>
      </c>
      <c r="W22" s="864">
        <v>0</v>
      </c>
    </row>
    <row r="23" spans="2:23" ht="14" thickBot="1">
      <c r="B23" s="818"/>
      <c r="C23" s="617" t="s">
        <v>161</v>
      </c>
      <c r="D23" s="864">
        <v>10818.305489599999</v>
      </c>
      <c r="E23" s="864">
        <v>0</v>
      </c>
      <c r="F23" s="864">
        <v>0</v>
      </c>
      <c r="G23" s="864">
        <v>0</v>
      </c>
      <c r="H23" s="864">
        <v>0</v>
      </c>
      <c r="I23" s="864">
        <v>0</v>
      </c>
      <c r="J23" s="864">
        <v>0</v>
      </c>
      <c r="K23" s="864">
        <v>0</v>
      </c>
      <c r="L23" s="864">
        <v>0</v>
      </c>
      <c r="M23" s="864">
        <v>0</v>
      </c>
      <c r="N23" s="864">
        <v>0</v>
      </c>
      <c r="O23" s="864">
        <v>0</v>
      </c>
      <c r="P23" s="864">
        <v>0</v>
      </c>
      <c r="Q23" s="864">
        <v>0</v>
      </c>
      <c r="R23" s="864">
        <v>0</v>
      </c>
      <c r="S23" s="864">
        <v>10818.305489599999</v>
      </c>
      <c r="T23" s="864">
        <v>0</v>
      </c>
      <c r="U23" s="864">
        <v>0</v>
      </c>
      <c r="V23" s="864">
        <v>0</v>
      </c>
      <c r="W23" s="864">
        <v>0</v>
      </c>
    </row>
    <row r="24" spans="2:23" ht="14" thickBot="1">
      <c r="B24" s="863" t="s">
        <v>164</v>
      </c>
      <c r="C24" s="617" t="s">
        <v>275</v>
      </c>
      <c r="D24" s="864">
        <v>2077291.8951774</v>
      </c>
      <c r="E24" s="864">
        <v>383990.11806469999</v>
      </c>
      <c r="F24" s="864">
        <v>0</v>
      </c>
      <c r="G24" s="864">
        <v>0</v>
      </c>
      <c r="H24" s="864">
        <v>3294.1503886999999</v>
      </c>
      <c r="I24" s="864">
        <v>1469.8890730999999</v>
      </c>
      <c r="J24" s="864">
        <v>1073.3066423</v>
      </c>
      <c r="K24" s="864">
        <v>0</v>
      </c>
      <c r="L24" s="864">
        <v>0</v>
      </c>
      <c r="M24" s="864">
        <v>0</v>
      </c>
      <c r="N24" s="864">
        <v>57222.149105700002</v>
      </c>
      <c r="O24" s="864">
        <v>0</v>
      </c>
      <c r="P24" s="864">
        <v>0</v>
      </c>
      <c r="Q24" s="864">
        <v>0</v>
      </c>
      <c r="R24" s="864">
        <v>0</v>
      </c>
      <c r="S24" s="864">
        <v>2135983.9333561002</v>
      </c>
      <c r="T24" s="864">
        <v>385063.42470690003</v>
      </c>
      <c r="U24" s="864">
        <v>0</v>
      </c>
      <c r="V24" s="864">
        <v>0</v>
      </c>
      <c r="W24" s="864">
        <v>3294.1503886999999</v>
      </c>
    </row>
    <row r="25" spans="2:23" ht="14" thickBot="1">
      <c r="B25" s="818"/>
      <c r="C25" s="617" t="s">
        <v>360</v>
      </c>
      <c r="D25" s="864">
        <v>62546.632061299999</v>
      </c>
      <c r="E25" s="864">
        <v>17002.819479000002</v>
      </c>
      <c r="F25" s="864">
        <v>0</v>
      </c>
      <c r="G25" s="864">
        <v>0</v>
      </c>
      <c r="H25" s="864">
        <v>3728.1883287999999</v>
      </c>
      <c r="I25" s="864">
        <v>10169.755938099999</v>
      </c>
      <c r="J25" s="864">
        <v>827.58500300000003</v>
      </c>
      <c r="K25" s="864">
        <v>0</v>
      </c>
      <c r="L25" s="864">
        <v>0</v>
      </c>
      <c r="M25" s="864">
        <v>3523.101881</v>
      </c>
      <c r="N25" s="864">
        <v>10138.9645576</v>
      </c>
      <c r="O25" s="864">
        <v>0</v>
      </c>
      <c r="P25" s="864">
        <v>0</v>
      </c>
      <c r="Q25" s="864">
        <v>0</v>
      </c>
      <c r="R25" s="864">
        <v>0</v>
      </c>
      <c r="S25" s="864">
        <v>82855.352556900005</v>
      </c>
      <c r="T25" s="864">
        <v>17830.404482000002</v>
      </c>
      <c r="U25" s="864">
        <v>0</v>
      </c>
      <c r="V25" s="864">
        <v>0</v>
      </c>
      <c r="W25" s="864">
        <v>7251.2902098000004</v>
      </c>
    </row>
    <row r="26" spans="2:23" ht="14" thickBot="1">
      <c r="B26" s="818"/>
      <c r="C26" s="617" t="s">
        <v>361</v>
      </c>
      <c r="D26" s="864">
        <v>16630.102785300001</v>
      </c>
      <c r="E26" s="864">
        <v>4406.7853797999996</v>
      </c>
      <c r="F26" s="864">
        <v>0</v>
      </c>
      <c r="G26" s="864">
        <v>0</v>
      </c>
      <c r="H26" s="864">
        <v>0</v>
      </c>
      <c r="I26" s="864">
        <v>1356.6885752999999</v>
      </c>
      <c r="J26" s="864">
        <v>1312.6686663999999</v>
      </c>
      <c r="K26" s="864">
        <v>0</v>
      </c>
      <c r="L26" s="864">
        <v>0</v>
      </c>
      <c r="M26" s="864">
        <v>0</v>
      </c>
      <c r="N26" s="864">
        <v>6565.9912426999999</v>
      </c>
      <c r="O26" s="864">
        <v>0</v>
      </c>
      <c r="P26" s="864">
        <v>0</v>
      </c>
      <c r="Q26" s="864">
        <v>0</v>
      </c>
      <c r="R26" s="864">
        <v>0</v>
      </c>
      <c r="S26" s="864">
        <v>24552.782603299998</v>
      </c>
      <c r="T26" s="864">
        <v>5719.4540463000003</v>
      </c>
      <c r="U26" s="864">
        <v>0</v>
      </c>
      <c r="V26" s="864">
        <v>0</v>
      </c>
      <c r="W26" s="864">
        <v>0</v>
      </c>
    </row>
    <row r="27" spans="2:23" ht="14" thickBot="1">
      <c r="B27" s="818"/>
      <c r="C27" s="617" t="s">
        <v>308</v>
      </c>
      <c r="D27" s="864">
        <v>4394.4137076999996</v>
      </c>
      <c r="E27" s="864">
        <v>595.87614719999999</v>
      </c>
      <c r="F27" s="864">
        <v>0</v>
      </c>
      <c r="G27" s="864">
        <v>0</v>
      </c>
      <c r="H27" s="864">
        <v>0</v>
      </c>
      <c r="I27" s="864">
        <v>10202.6606777</v>
      </c>
      <c r="J27" s="864">
        <v>24473.084314799999</v>
      </c>
      <c r="K27" s="864">
        <v>0</v>
      </c>
      <c r="L27" s="864">
        <v>0</v>
      </c>
      <c r="M27" s="864">
        <v>0</v>
      </c>
      <c r="N27" s="864">
        <v>1919.2792595000001</v>
      </c>
      <c r="O27" s="864">
        <v>0</v>
      </c>
      <c r="P27" s="864">
        <v>0</v>
      </c>
      <c r="Q27" s="864">
        <v>0</v>
      </c>
      <c r="R27" s="864">
        <v>0</v>
      </c>
      <c r="S27" s="864">
        <v>16516.353644899998</v>
      </c>
      <c r="T27" s="864">
        <v>25068.960461999999</v>
      </c>
      <c r="U27" s="864">
        <v>0</v>
      </c>
      <c r="V27" s="864">
        <v>0</v>
      </c>
      <c r="W27" s="864">
        <v>0</v>
      </c>
    </row>
    <row r="28" spans="2:23" ht="14" thickBot="1">
      <c r="B28" s="818"/>
      <c r="C28" s="617" t="s">
        <v>291</v>
      </c>
      <c r="D28" s="864">
        <v>135178.92079929999</v>
      </c>
      <c r="E28" s="864">
        <v>113665.5609824</v>
      </c>
      <c r="F28" s="864">
        <v>0</v>
      </c>
      <c r="G28" s="864">
        <v>0</v>
      </c>
      <c r="H28" s="864">
        <v>0</v>
      </c>
      <c r="I28" s="864">
        <v>1445476.0643450001</v>
      </c>
      <c r="J28" s="864">
        <v>1259458.3977781001</v>
      </c>
      <c r="K28" s="864">
        <v>0</v>
      </c>
      <c r="L28" s="864">
        <v>0</v>
      </c>
      <c r="M28" s="864">
        <v>28829.731336100001</v>
      </c>
      <c r="N28" s="864">
        <v>6884.7225582000001</v>
      </c>
      <c r="O28" s="864">
        <v>11242.569940900001</v>
      </c>
      <c r="P28" s="864">
        <v>0</v>
      </c>
      <c r="Q28" s="864">
        <v>0</v>
      </c>
      <c r="R28" s="864">
        <v>0</v>
      </c>
      <c r="S28" s="864">
        <v>1587539.7077023999</v>
      </c>
      <c r="T28" s="864">
        <v>1384366.5287013999</v>
      </c>
      <c r="U28" s="864">
        <v>0</v>
      </c>
      <c r="V28" s="864">
        <v>0</v>
      </c>
      <c r="W28" s="864">
        <v>28829.731336100001</v>
      </c>
    </row>
    <row r="29" spans="2:23" ht="14" thickBot="1">
      <c r="B29" s="818"/>
      <c r="C29" s="617" t="s">
        <v>294</v>
      </c>
      <c r="D29" s="864">
        <v>111091.8543875</v>
      </c>
      <c r="E29" s="864">
        <v>39705.675569599996</v>
      </c>
      <c r="F29" s="864">
        <v>0</v>
      </c>
      <c r="G29" s="864">
        <v>0</v>
      </c>
      <c r="H29" s="864">
        <v>2338.6466234999998</v>
      </c>
      <c r="I29" s="864">
        <v>158186.1892272</v>
      </c>
      <c r="J29" s="864">
        <v>153390.89185419999</v>
      </c>
      <c r="K29" s="864">
        <v>6085.8503210999997</v>
      </c>
      <c r="L29" s="864">
        <v>0</v>
      </c>
      <c r="M29" s="864">
        <v>2807.0508902000001</v>
      </c>
      <c r="N29" s="864">
        <v>11659.957175400001</v>
      </c>
      <c r="O29" s="864">
        <v>6595.9143684999999</v>
      </c>
      <c r="P29" s="864">
        <v>0</v>
      </c>
      <c r="Q29" s="864">
        <v>0</v>
      </c>
      <c r="R29" s="864">
        <v>0</v>
      </c>
      <c r="S29" s="864">
        <v>280938.00079010002</v>
      </c>
      <c r="T29" s="864">
        <v>199692.48179230001</v>
      </c>
      <c r="U29" s="864">
        <v>6085.8503210999997</v>
      </c>
      <c r="V29" s="864">
        <v>0</v>
      </c>
      <c r="W29" s="864">
        <v>5145.6975137999998</v>
      </c>
    </row>
    <row r="30" spans="2:23" ht="14" thickBot="1">
      <c r="B30" s="818"/>
      <c r="C30" s="617" t="s">
        <v>300</v>
      </c>
      <c r="D30" s="864">
        <v>20841.759981200001</v>
      </c>
      <c r="E30" s="864">
        <v>25806.594090499999</v>
      </c>
      <c r="F30" s="864">
        <v>0</v>
      </c>
      <c r="G30" s="864">
        <v>0</v>
      </c>
      <c r="H30" s="864">
        <v>3037.8370196000001</v>
      </c>
      <c r="I30" s="864">
        <v>0</v>
      </c>
      <c r="J30" s="864">
        <v>0</v>
      </c>
      <c r="K30" s="864">
        <v>0</v>
      </c>
      <c r="L30" s="864">
        <v>0</v>
      </c>
      <c r="M30" s="864">
        <v>0</v>
      </c>
      <c r="N30" s="864">
        <v>0</v>
      </c>
      <c r="O30" s="864">
        <v>0</v>
      </c>
      <c r="P30" s="864">
        <v>0</v>
      </c>
      <c r="Q30" s="864">
        <v>0</v>
      </c>
      <c r="R30" s="864">
        <v>0</v>
      </c>
      <c r="S30" s="864">
        <v>20841.759981200001</v>
      </c>
      <c r="T30" s="864">
        <v>25806.594090499999</v>
      </c>
      <c r="U30" s="864">
        <v>0</v>
      </c>
      <c r="V30" s="864">
        <v>0</v>
      </c>
      <c r="W30" s="864">
        <v>3037.8370196000001</v>
      </c>
    </row>
    <row r="31" spans="2:23" ht="14" thickBot="1">
      <c r="B31" s="818"/>
      <c r="C31" s="617" t="s">
        <v>302</v>
      </c>
      <c r="D31" s="864">
        <v>0</v>
      </c>
      <c r="E31" s="864">
        <v>5205.7763281999996</v>
      </c>
      <c r="F31" s="864">
        <v>0</v>
      </c>
      <c r="G31" s="864">
        <v>0</v>
      </c>
      <c r="H31" s="864">
        <v>0</v>
      </c>
      <c r="I31" s="864">
        <v>0</v>
      </c>
      <c r="J31" s="864">
        <v>5255.4835092000003</v>
      </c>
      <c r="K31" s="864">
        <v>0</v>
      </c>
      <c r="L31" s="864">
        <v>0</v>
      </c>
      <c r="M31" s="864">
        <v>0</v>
      </c>
      <c r="N31" s="864">
        <v>0</v>
      </c>
      <c r="O31" s="864">
        <v>0</v>
      </c>
      <c r="P31" s="864">
        <v>0</v>
      </c>
      <c r="Q31" s="864">
        <v>0</v>
      </c>
      <c r="R31" s="864">
        <v>0</v>
      </c>
      <c r="S31" s="864">
        <v>0</v>
      </c>
      <c r="T31" s="864">
        <v>10461.2598373</v>
      </c>
      <c r="U31" s="864">
        <v>0</v>
      </c>
      <c r="V31" s="864">
        <v>0</v>
      </c>
      <c r="W31" s="864">
        <v>0</v>
      </c>
    </row>
    <row r="32" spans="2:23" ht="14" thickBot="1">
      <c r="B32" s="818"/>
      <c r="C32" s="617" t="s">
        <v>362</v>
      </c>
      <c r="D32" s="864">
        <v>0</v>
      </c>
      <c r="E32" s="864">
        <v>0</v>
      </c>
      <c r="F32" s="864">
        <v>0</v>
      </c>
      <c r="G32" s="864">
        <v>0</v>
      </c>
      <c r="H32" s="864">
        <v>0</v>
      </c>
      <c r="I32" s="864">
        <v>8456.107833</v>
      </c>
      <c r="J32" s="864">
        <v>783.73521259999995</v>
      </c>
      <c r="K32" s="864">
        <v>0</v>
      </c>
      <c r="L32" s="864">
        <v>0</v>
      </c>
      <c r="M32" s="864">
        <v>15541.931521500001</v>
      </c>
      <c r="N32" s="864">
        <v>0</v>
      </c>
      <c r="O32" s="864">
        <v>0</v>
      </c>
      <c r="P32" s="864">
        <v>0</v>
      </c>
      <c r="Q32" s="864">
        <v>0</v>
      </c>
      <c r="R32" s="864">
        <v>0</v>
      </c>
      <c r="S32" s="864">
        <v>8456.107833</v>
      </c>
      <c r="T32" s="864">
        <v>783.73521259999995</v>
      </c>
      <c r="U32" s="864">
        <v>0</v>
      </c>
      <c r="V32" s="864">
        <v>0</v>
      </c>
      <c r="W32" s="864">
        <v>15541.931521500001</v>
      </c>
    </row>
    <row r="33" spans="2:23" ht="14" thickBot="1">
      <c r="B33" s="818"/>
      <c r="C33" s="617" t="s">
        <v>363</v>
      </c>
      <c r="D33" s="864">
        <v>0</v>
      </c>
      <c r="E33" s="864">
        <v>0</v>
      </c>
      <c r="F33" s="864">
        <v>0</v>
      </c>
      <c r="G33" s="864">
        <v>47210.775895600003</v>
      </c>
      <c r="H33" s="864">
        <v>0</v>
      </c>
      <c r="I33" s="864">
        <v>0</v>
      </c>
      <c r="J33" s="864">
        <v>0</v>
      </c>
      <c r="K33" s="864">
        <v>0</v>
      </c>
      <c r="L33" s="864">
        <v>141145.49095400001</v>
      </c>
      <c r="M33" s="864">
        <v>0</v>
      </c>
      <c r="N33" s="864">
        <v>0</v>
      </c>
      <c r="O33" s="864">
        <v>0</v>
      </c>
      <c r="P33" s="864">
        <v>0</v>
      </c>
      <c r="Q33" s="864">
        <v>9725.8997447000002</v>
      </c>
      <c r="R33" s="864">
        <v>0</v>
      </c>
      <c r="S33" s="864">
        <v>0</v>
      </c>
      <c r="T33" s="864">
        <v>0</v>
      </c>
      <c r="U33" s="864">
        <v>0</v>
      </c>
      <c r="V33" s="864">
        <v>198082.16659420001</v>
      </c>
      <c r="W33" s="864">
        <v>0</v>
      </c>
    </row>
    <row r="34" spans="2:23" ht="14" thickBot="1">
      <c r="B34" s="818"/>
      <c r="C34" s="617" t="s">
        <v>83</v>
      </c>
      <c r="D34" s="864">
        <v>506.87304649999999</v>
      </c>
      <c r="E34" s="864">
        <v>0</v>
      </c>
      <c r="F34" s="864">
        <v>0</v>
      </c>
      <c r="G34" s="864">
        <v>0</v>
      </c>
      <c r="H34" s="864">
        <v>383.73384950000002</v>
      </c>
      <c r="I34" s="864">
        <v>0</v>
      </c>
      <c r="J34" s="864">
        <v>1603.2644759</v>
      </c>
      <c r="K34" s="864">
        <v>0</v>
      </c>
      <c r="L34" s="864">
        <v>0</v>
      </c>
      <c r="M34" s="864">
        <v>0</v>
      </c>
      <c r="N34" s="864">
        <v>885.35088010000004</v>
      </c>
      <c r="O34" s="864">
        <v>0</v>
      </c>
      <c r="P34" s="864">
        <v>0</v>
      </c>
      <c r="Q34" s="864">
        <v>0</v>
      </c>
      <c r="R34" s="864">
        <v>0</v>
      </c>
      <c r="S34" s="864">
        <v>1392.2239267</v>
      </c>
      <c r="T34" s="864">
        <v>1603.2644759</v>
      </c>
      <c r="U34" s="864">
        <v>0</v>
      </c>
      <c r="V34" s="864">
        <v>0</v>
      </c>
      <c r="W34" s="864">
        <v>383.73384950000002</v>
      </c>
    </row>
    <row r="35" spans="2:23" ht="14" thickBot="1">
      <c r="B35" s="818"/>
      <c r="C35" s="617" t="s">
        <v>161</v>
      </c>
      <c r="D35" s="864">
        <v>0</v>
      </c>
      <c r="E35" s="864">
        <v>2451.5183716000001</v>
      </c>
      <c r="F35" s="864">
        <v>0</v>
      </c>
      <c r="G35" s="864">
        <v>0</v>
      </c>
      <c r="H35" s="864">
        <v>0</v>
      </c>
      <c r="I35" s="864">
        <v>0</v>
      </c>
      <c r="J35" s="864">
        <v>7090.4543759999997</v>
      </c>
      <c r="K35" s="864">
        <v>0</v>
      </c>
      <c r="L35" s="864">
        <v>0</v>
      </c>
      <c r="M35" s="864">
        <v>6513.2280142</v>
      </c>
      <c r="N35" s="864">
        <v>0</v>
      </c>
      <c r="O35" s="864">
        <v>0</v>
      </c>
      <c r="P35" s="864">
        <v>0</v>
      </c>
      <c r="Q35" s="864">
        <v>0</v>
      </c>
      <c r="R35" s="864">
        <v>0</v>
      </c>
      <c r="S35" s="864">
        <v>0</v>
      </c>
      <c r="T35" s="864">
        <v>9541.9727476000007</v>
      </c>
      <c r="U35" s="864">
        <v>0</v>
      </c>
      <c r="V35" s="864">
        <v>0</v>
      </c>
      <c r="W35" s="864">
        <v>6513.2280142</v>
      </c>
    </row>
    <row r="36" spans="2:23" ht="14" thickBot="1">
      <c r="B36" s="863" t="s">
        <v>165</v>
      </c>
      <c r="C36" s="617" t="s">
        <v>275</v>
      </c>
      <c r="D36" s="864">
        <v>641878.61111339997</v>
      </c>
      <c r="E36" s="864">
        <v>108170.65631989999</v>
      </c>
      <c r="F36" s="864">
        <v>0</v>
      </c>
      <c r="G36" s="864">
        <v>0</v>
      </c>
      <c r="H36" s="864">
        <v>989.39438319999999</v>
      </c>
      <c r="I36" s="864">
        <v>31252.313691899999</v>
      </c>
      <c r="J36" s="864">
        <v>24430.098977099999</v>
      </c>
      <c r="K36" s="864">
        <v>0</v>
      </c>
      <c r="L36" s="864">
        <v>0</v>
      </c>
      <c r="M36" s="864">
        <v>0</v>
      </c>
      <c r="N36" s="864">
        <v>26239.265708300001</v>
      </c>
      <c r="O36" s="864">
        <v>0</v>
      </c>
      <c r="P36" s="864">
        <v>0</v>
      </c>
      <c r="Q36" s="864">
        <v>0</v>
      </c>
      <c r="R36" s="864">
        <v>0</v>
      </c>
      <c r="S36" s="864">
        <v>699370.19051360001</v>
      </c>
      <c r="T36" s="864">
        <v>132600.755297</v>
      </c>
      <c r="U36" s="864">
        <v>0</v>
      </c>
      <c r="V36" s="864">
        <v>0</v>
      </c>
      <c r="W36" s="864">
        <v>989.39438319999999</v>
      </c>
    </row>
    <row r="37" spans="2:23" ht="14" thickBot="1">
      <c r="B37" s="818"/>
      <c r="C37" s="617" t="s">
        <v>360</v>
      </c>
      <c r="D37" s="864">
        <v>38583.367729500002</v>
      </c>
      <c r="E37" s="864">
        <v>1649.3388792000001</v>
      </c>
      <c r="F37" s="864">
        <v>0</v>
      </c>
      <c r="G37" s="864">
        <v>0</v>
      </c>
      <c r="H37" s="864">
        <v>0</v>
      </c>
      <c r="I37" s="864">
        <v>19125.497328400001</v>
      </c>
      <c r="J37" s="864">
        <v>4069.2649070000002</v>
      </c>
      <c r="K37" s="864">
        <v>0</v>
      </c>
      <c r="L37" s="864">
        <v>0</v>
      </c>
      <c r="M37" s="864">
        <v>0</v>
      </c>
      <c r="N37" s="864">
        <v>18118.209485200001</v>
      </c>
      <c r="O37" s="864">
        <v>2087.8309872</v>
      </c>
      <c r="P37" s="864">
        <v>0</v>
      </c>
      <c r="Q37" s="864">
        <v>0</v>
      </c>
      <c r="R37" s="864">
        <v>0</v>
      </c>
      <c r="S37" s="864">
        <v>75827.074543199997</v>
      </c>
      <c r="T37" s="864">
        <v>7806.4347733000004</v>
      </c>
      <c r="U37" s="864">
        <v>0</v>
      </c>
      <c r="V37" s="864">
        <v>0</v>
      </c>
      <c r="W37" s="864">
        <v>0</v>
      </c>
    </row>
    <row r="38" spans="2:23" ht="14" thickBot="1">
      <c r="B38" s="818"/>
      <c r="C38" s="617" t="s">
        <v>361</v>
      </c>
      <c r="D38" s="864">
        <v>0</v>
      </c>
      <c r="E38" s="864">
        <v>0</v>
      </c>
      <c r="F38" s="864">
        <v>0</v>
      </c>
      <c r="G38" s="864">
        <v>0</v>
      </c>
      <c r="H38" s="864">
        <v>0</v>
      </c>
      <c r="I38" s="864">
        <v>3558.7452388000002</v>
      </c>
      <c r="J38" s="864">
        <v>1166.0687342000001</v>
      </c>
      <c r="K38" s="864">
        <v>0</v>
      </c>
      <c r="L38" s="864">
        <v>0</v>
      </c>
      <c r="M38" s="864">
        <v>0</v>
      </c>
      <c r="N38" s="864">
        <v>741.01446969999995</v>
      </c>
      <c r="O38" s="864">
        <v>0</v>
      </c>
      <c r="P38" s="864">
        <v>0</v>
      </c>
      <c r="Q38" s="864">
        <v>0</v>
      </c>
      <c r="R38" s="864">
        <v>0</v>
      </c>
      <c r="S38" s="864">
        <v>4299.7597085999996</v>
      </c>
      <c r="T38" s="864">
        <v>1166.0687342000001</v>
      </c>
      <c r="U38" s="864">
        <v>0</v>
      </c>
      <c r="V38" s="864">
        <v>0</v>
      </c>
      <c r="W38" s="864">
        <v>0</v>
      </c>
    </row>
    <row r="39" spans="2:23" ht="14" thickBot="1">
      <c r="B39" s="818"/>
      <c r="C39" s="617" t="s">
        <v>308</v>
      </c>
      <c r="D39" s="864">
        <v>0</v>
      </c>
      <c r="E39" s="864">
        <v>0</v>
      </c>
      <c r="F39" s="864">
        <v>0</v>
      </c>
      <c r="G39" s="864">
        <v>0</v>
      </c>
      <c r="H39" s="864">
        <v>0</v>
      </c>
      <c r="I39" s="864">
        <v>0</v>
      </c>
      <c r="J39" s="864">
        <v>0</v>
      </c>
      <c r="K39" s="864">
        <v>0</v>
      </c>
      <c r="L39" s="864">
        <v>0</v>
      </c>
      <c r="M39" s="864">
        <v>0</v>
      </c>
      <c r="N39" s="864">
        <v>0</v>
      </c>
      <c r="O39" s="864">
        <v>0</v>
      </c>
      <c r="P39" s="864">
        <v>0</v>
      </c>
      <c r="Q39" s="864">
        <v>0</v>
      </c>
      <c r="R39" s="864">
        <v>0</v>
      </c>
      <c r="S39" s="864">
        <v>0</v>
      </c>
      <c r="T39" s="864">
        <v>0</v>
      </c>
      <c r="U39" s="864">
        <v>0</v>
      </c>
      <c r="V39" s="864">
        <v>0</v>
      </c>
      <c r="W39" s="864">
        <v>0</v>
      </c>
    </row>
    <row r="40" spans="2:23" ht="14" thickBot="1">
      <c r="B40" s="818"/>
      <c r="C40" s="617" t="s">
        <v>291</v>
      </c>
      <c r="D40" s="864">
        <v>13168.626452099999</v>
      </c>
      <c r="E40" s="864">
        <v>18658.662405200001</v>
      </c>
      <c r="F40" s="864">
        <v>0</v>
      </c>
      <c r="G40" s="864">
        <v>0</v>
      </c>
      <c r="H40" s="864">
        <v>0</v>
      </c>
      <c r="I40" s="864">
        <v>36421.2366157</v>
      </c>
      <c r="J40" s="864">
        <v>86297.674933200004</v>
      </c>
      <c r="K40" s="864">
        <v>0</v>
      </c>
      <c r="L40" s="864">
        <v>0</v>
      </c>
      <c r="M40" s="864">
        <v>0</v>
      </c>
      <c r="N40" s="864">
        <v>3371.5108676</v>
      </c>
      <c r="O40" s="864">
        <v>2010.8807075</v>
      </c>
      <c r="P40" s="864">
        <v>0</v>
      </c>
      <c r="Q40" s="864">
        <v>0</v>
      </c>
      <c r="R40" s="864">
        <v>0</v>
      </c>
      <c r="S40" s="864">
        <v>52961.373935299998</v>
      </c>
      <c r="T40" s="864">
        <v>106967.21804579999</v>
      </c>
      <c r="U40" s="864">
        <v>0</v>
      </c>
      <c r="V40" s="864">
        <v>0</v>
      </c>
      <c r="W40" s="864">
        <v>0</v>
      </c>
    </row>
    <row r="41" spans="2:23" ht="14" thickBot="1">
      <c r="B41" s="818"/>
      <c r="C41" s="617" t="s">
        <v>294</v>
      </c>
      <c r="D41" s="864">
        <v>21631.206755700001</v>
      </c>
      <c r="E41" s="864">
        <v>15948.7413452</v>
      </c>
      <c r="F41" s="864">
        <v>0</v>
      </c>
      <c r="G41" s="864">
        <v>0</v>
      </c>
      <c r="H41" s="864">
        <v>0</v>
      </c>
      <c r="I41" s="864">
        <v>1726.9471464999999</v>
      </c>
      <c r="J41" s="864">
        <v>38285.6944305</v>
      </c>
      <c r="K41" s="864">
        <v>0</v>
      </c>
      <c r="L41" s="864">
        <v>0</v>
      </c>
      <c r="M41" s="864">
        <v>0</v>
      </c>
      <c r="N41" s="864">
        <v>5123.4297785999997</v>
      </c>
      <c r="O41" s="864">
        <v>3340.3157566</v>
      </c>
      <c r="P41" s="864">
        <v>0</v>
      </c>
      <c r="Q41" s="864">
        <v>0</v>
      </c>
      <c r="R41" s="864">
        <v>0</v>
      </c>
      <c r="S41" s="864">
        <v>28481.583680799999</v>
      </c>
      <c r="T41" s="864">
        <v>57574.751532299997</v>
      </c>
      <c r="U41" s="864">
        <v>0</v>
      </c>
      <c r="V41" s="864">
        <v>0</v>
      </c>
      <c r="W41" s="864">
        <v>0</v>
      </c>
    </row>
    <row r="42" spans="2:23" ht="14" thickBot="1">
      <c r="B42" s="818"/>
      <c r="C42" s="617" t="s">
        <v>300</v>
      </c>
      <c r="D42" s="864">
        <v>2909.7926416</v>
      </c>
      <c r="E42" s="864">
        <v>3606.1653887000002</v>
      </c>
      <c r="F42" s="864">
        <v>0</v>
      </c>
      <c r="G42" s="864">
        <v>0</v>
      </c>
      <c r="H42" s="864">
        <v>0</v>
      </c>
      <c r="I42" s="864">
        <v>0</v>
      </c>
      <c r="J42" s="864">
        <v>0</v>
      </c>
      <c r="K42" s="864">
        <v>0</v>
      </c>
      <c r="L42" s="864">
        <v>0</v>
      </c>
      <c r="M42" s="864">
        <v>0</v>
      </c>
      <c r="N42" s="864">
        <v>0</v>
      </c>
      <c r="O42" s="864">
        <v>0</v>
      </c>
      <c r="P42" s="864">
        <v>0</v>
      </c>
      <c r="Q42" s="864">
        <v>0</v>
      </c>
      <c r="R42" s="864">
        <v>0</v>
      </c>
      <c r="S42" s="864">
        <v>2909.7926416</v>
      </c>
      <c r="T42" s="864">
        <v>3606.1653887000002</v>
      </c>
      <c r="U42" s="864">
        <v>0</v>
      </c>
      <c r="V42" s="864">
        <v>0</v>
      </c>
      <c r="W42" s="864">
        <v>0</v>
      </c>
    </row>
    <row r="43" spans="2:23" ht="14" thickBot="1">
      <c r="B43" s="818"/>
      <c r="C43" s="617" t="s">
        <v>302</v>
      </c>
      <c r="D43" s="864">
        <v>0</v>
      </c>
      <c r="E43" s="864">
        <v>7303.1410145999998</v>
      </c>
      <c r="F43" s="864">
        <v>0</v>
      </c>
      <c r="G43" s="864">
        <v>0</v>
      </c>
      <c r="H43" s="864">
        <v>0</v>
      </c>
      <c r="I43" s="864">
        <v>0</v>
      </c>
      <c r="J43" s="864">
        <v>0</v>
      </c>
      <c r="K43" s="864">
        <v>0</v>
      </c>
      <c r="L43" s="864">
        <v>0</v>
      </c>
      <c r="M43" s="864">
        <v>0</v>
      </c>
      <c r="N43" s="864">
        <v>0</v>
      </c>
      <c r="O43" s="864">
        <v>0</v>
      </c>
      <c r="P43" s="864">
        <v>0</v>
      </c>
      <c r="Q43" s="864">
        <v>0</v>
      </c>
      <c r="R43" s="864">
        <v>0</v>
      </c>
      <c r="S43" s="864">
        <v>0</v>
      </c>
      <c r="T43" s="864">
        <v>7303.1410145999998</v>
      </c>
      <c r="U43" s="864">
        <v>0</v>
      </c>
      <c r="V43" s="864">
        <v>0</v>
      </c>
      <c r="W43" s="864">
        <v>0</v>
      </c>
    </row>
    <row r="44" spans="2:23" ht="14" thickBot="1">
      <c r="B44" s="818"/>
      <c r="C44" s="617" t="s">
        <v>362</v>
      </c>
      <c r="D44" s="864">
        <v>0</v>
      </c>
      <c r="E44" s="864">
        <v>0</v>
      </c>
      <c r="F44" s="864">
        <v>0</v>
      </c>
      <c r="G44" s="864">
        <v>0</v>
      </c>
      <c r="H44" s="864">
        <v>0</v>
      </c>
      <c r="I44" s="864">
        <v>0</v>
      </c>
      <c r="J44" s="864">
        <v>0</v>
      </c>
      <c r="K44" s="864">
        <v>0</v>
      </c>
      <c r="L44" s="864">
        <v>0</v>
      </c>
      <c r="M44" s="864">
        <v>0</v>
      </c>
      <c r="N44" s="864">
        <v>0</v>
      </c>
      <c r="O44" s="864">
        <v>0</v>
      </c>
      <c r="P44" s="864">
        <v>0</v>
      </c>
      <c r="Q44" s="864">
        <v>0</v>
      </c>
      <c r="R44" s="864">
        <v>0</v>
      </c>
      <c r="S44" s="864">
        <v>0</v>
      </c>
      <c r="T44" s="864">
        <v>0</v>
      </c>
      <c r="U44" s="864">
        <v>0</v>
      </c>
      <c r="V44" s="864">
        <v>0</v>
      </c>
      <c r="W44" s="864">
        <v>0</v>
      </c>
    </row>
    <row r="45" spans="2:23" ht="14" thickBot="1">
      <c r="B45" s="818"/>
      <c r="C45" s="617" t="s">
        <v>363</v>
      </c>
      <c r="D45" s="864">
        <v>0</v>
      </c>
      <c r="E45" s="864">
        <v>0</v>
      </c>
      <c r="F45" s="864">
        <v>0</v>
      </c>
      <c r="G45" s="864">
        <v>19025.353153600001</v>
      </c>
      <c r="H45" s="864">
        <v>0</v>
      </c>
      <c r="I45" s="864">
        <v>0</v>
      </c>
      <c r="J45" s="864">
        <v>0</v>
      </c>
      <c r="K45" s="864">
        <v>0</v>
      </c>
      <c r="L45" s="864">
        <v>2755.5359272000001</v>
      </c>
      <c r="M45" s="864">
        <v>0</v>
      </c>
      <c r="N45" s="864">
        <v>0</v>
      </c>
      <c r="O45" s="864">
        <v>0</v>
      </c>
      <c r="P45" s="864">
        <v>0</v>
      </c>
      <c r="Q45" s="864">
        <v>3128.4775983</v>
      </c>
      <c r="R45" s="864">
        <v>0</v>
      </c>
      <c r="S45" s="864">
        <v>0</v>
      </c>
      <c r="T45" s="864">
        <v>0</v>
      </c>
      <c r="U45" s="864">
        <v>0</v>
      </c>
      <c r="V45" s="864">
        <v>24909.3666791</v>
      </c>
      <c r="W45" s="864">
        <v>0</v>
      </c>
    </row>
    <row r="46" spans="2:23" ht="14" thickBot="1">
      <c r="B46" s="818"/>
      <c r="C46" s="617" t="s">
        <v>83</v>
      </c>
      <c r="D46" s="864">
        <v>655.45800870000005</v>
      </c>
      <c r="E46" s="864">
        <v>1159.1390813999999</v>
      </c>
      <c r="F46" s="864">
        <v>0</v>
      </c>
      <c r="G46" s="864">
        <v>0</v>
      </c>
      <c r="H46" s="864">
        <v>0</v>
      </c>
      <c r="I46" s="864">
        <v>0</v>
      </c>
      <c r="J46" s="864">
        <v>0</v>
      </c>
      <c r="K46" s="864">
        <v>0</v>
      </c>
      <c r="L46" s="864">
        <v>0</v>
      </c>
      <c r="M46" s="864">
        <v>0</v>
      </c>
      <c r="N46" s="864">
        <v>0</v>
      </c>
      <c r="O46" s="864">
        <v>1766.6698616000001</v>
      </c>
      <c r="P46" s="864">
        <v>0</v>
      </c>
      <c r="Q46" s="864">
        <v>0</v>
      </c>
      <c r="R46" s="864">
        <v>0</v>
      </c>
      <c r="S46" s="864">
        <v>655.45800870000005</v>
      </c>
      <c r="T46" s="864">
        <v>2925.808943</v>
      </c>
      <c r="U46" s="864">
        <v>0</v>
      </c>
      <c r="V46" s="864">
        <v>0</v>
      </c>
      <c r="W46" s="864">
        <v>0</v>
      </c>
    </row>
    <row r="47" spans="2:23" ht="14" thickBot="1">
      <c r="B47" s="818"/>
      <c r="C47" s="617" t="s">
        <v>161</v>
      </c>
      <c r="D47" s="864">
        <v>0</v>
      </c>
      <c r="E47" s="864">
        <v>0</v>
      </c>
      <c r="F47" s="864">
        <v>0</v>
      </c>
      <c r="G47" s="864">
        <v>0</v>
      </c>
      <c r="H47" s="864">
        <v>652.98662460000003</v>
      </c>
      <c r="I47" s="864">
        <v>0</v>
      </c>
      <c r="J47" s="864">
        <v>2693.6974574999999</v>
      </c>
      <c r="K47" s="864">
        <v>0</v>
      </c>
      <c r="L47" s="864">
        <v>0</v>
      </c>
      <c r="M47" s="864">
        <v>296.8859258</v>
      </c>
      <c r="N47" s="864">
        <v>0</v>
      </c>
      <c r="O47" s="864">
        <v>0</v>
      </c>
      <c r="P47" s="864">
        <v>0</v>
      </c>
      <c r="Q47" s="864">
        <v>0</v>
      </c>
      <c r="R47" s="864">
        <v>0</v>
      </c>
      <c r="S47" s="864">
        <v>0</v>
      </c>
      <c r="T47" s="864">
        <v>2693.6974574999999</v>
      </c>
      <c r="U47" s="864">
        <v>0</v>
      </c>
      <c r="V47" s="864">
        <v>0</v>
      </c>
      <c r="W47" s="864">
        <v>949.87255040000002</v>
      </c>
    </row>
    <row r="48" spans="2:23" ht="14" thickBot="1">
      <c r="B48" s="863" t="s">
        <v>166</v>
      </c>
      <c r="C48" s="617" t="s">
        <v>275</v>
      </c>
      <c r="D48" s="864">
        <v>1477152.2209423</v>
      </c>
      <c r="E48" s="864">
        <v>514340.13147909997</v>
      </c>
      <c r="F48" s="864">
        <v>5451.4027870999998</v>
      </c>
      <c r="G48" s="864">
        <v>0</v>
      </c>
      <c r="H48" s="864">
        <v>16509.9410088</v>
      </c>
      <c r="I48" s="864">
        <v>32210.9836454</v>
      </c>
      <c r="J48" s="864">
        <v>21903.8052006</v>
      </c>
      <c r="K48" s="864">
        <v>0</v>
      </c>
      <c r="L48" s="864">
        <v>0</v>
      </c>
      <c r="M48" s="864">
        <v>0</v>
      </c>
      <c r="N48" s="864">
        <v>12102.705538300001</v>
      </c>
      <c r="O48" s="864">
        <v>5754.5208972</v>
      </c>
      <c r="P48" s="864">
        <v>0</v>
      </c>
      <c r="Q48" s="864">
        <v>0</v>
      </c>
      <c r="R48" s="864">
        <v>0</v>
      </c>
      <c r="S48" s="864">
        <v>1521465.9101259001</v>
      </c>
      <c r="T48" s="864">
        <v>541998.45757680002</v>
      </c>
      <c r="U48" s="864">
        <v>5451.4027870999998</v>
      </c>
      <c r="V48" s="864">
        <v>0</v>
      </c>
      <c r="W48" s="864">
        <v>16509.9410088</v>
      </c>
    </row>
    <row r="49" spans="2:23" ht="14" thickBot="1">
      <c r="B49" s="818"/>
      <c r="C49" s="617" t="s">
        <v>360</v>
      </c>
      <c r="D49" s="864">
        <v>2460.5275087999999</v>
      </c>
      <c r="E49" s="864">
        <v>0</v>
      </c>
      <c r="F49" s="864">
        <v>0</v>
      </c>
      <c r="G49" s="864">
        <v>0</v>
      </c>
      <c r="H49" s="864">
        <v>0</v>
      </c>
      <c r="I49" s="864">
        <v>11756.2381737</v>
      </c>
      <c r="J49" s="864">
        <v>0</v>
      </c>
      <c r="K49" s="864">
        <v>0</v>
      </c>
      <c r="L49" s="864">
        <v>0</v>
      </c>
      <c r="M49" s="864">
        <v>0</v>
      </c>
      <c r="N49" s="864">
        <v>14516.193732399999</v>
      </c>
      <c r="O49" s="864">
        <v>0</v>
      </c>
      <c r="P49" s="864">
        <v>0</v>
      </c>
      <c r="Q49" s="864">
        <v>0</v>
      </c>
      <c r="R49" s="864">
        <v>0</v>
      </c>
      <c r="S49" s="864">
        <v>28732.9594149</v>
      </c>
      <c r="T49" s="864">
        <v>0</v>
      </c>
      <c r="U49" s="864">
        <v>0</v>
      </c>
      <c r="V49" s="864">
        <v>0</v>
      </c>
      <c r="W49" s="864">
        <v>0</v>
      </c>
    </row>
    <row r="50" spans="2:23" ht="14" thickBot="1">
      <c r="B50" s="818"/>
      <c r="C50" s="617" t="s">
        <v>361</v>
      </c>
      <c r="D50" s="864">
        <v>4163.0251552999998</v>
      </c>
      <c r="E50" s="864">
        <v>0</v>
      </c>
      <c r="F50" s="864">
        <v>0</v>
      </c>
      <c r="G50" s="864">
        <v>0</v>
      </c>
      <c r="H50" s="864">
        <v>0</v>
      </c>
      <c r="I50" s="864">
        <v>0</v>
      </c>
      <c r="J50" s="864">
        <v>0</v>
      </c>
      <c r="K50" s="864">
        <v>0</v>
      </c>
      <c r="L50" s="864">
        <v>0</v>
      </c>
      <c r="M50" s="864">
        <v>0</v>
      </c>
      <c r="N50" s="864">
        <v>748.06368869999994</v>
      </c>
      <c r="O50" s="864">
        <v>0</v>
      </c>
      <c r="P50" s="864">
        <v>0</v>
      </c>
      <c r="Q50" s="864">
        <v>0</v>
      </c>
      <c r="R50" s="864">
        <v>0</v>
      </c>
      <c r="S50" s="864">
        <v>4911.0888439999999</v>
      </c>
      <c r="T50" s="864">
        <v>0</v>
      </c>
      <c r="U50" s="864">
        <v>0</v>
      </c>
      <c r="V50" s="864">
        <v>0</v>
      </c>
      <c r="W50" s="864">
        <v>0</v>
      </c>
    </row>
    <row r="51" spans="2:23" ht="14" thickBot="1">
      <c r="B51" s="818"/>
      <c r="C51" s="617" t="s">
        <v>308</v>
      </c>
      <c r="D51" s="864">
        <v>2276.6665764999998</v>
      </c>
      <c r="E51" s="864">
        <v>0</v>
      </c>
      <c r="F51" s="864">
        <v>0</v>
      </c>
      <c r="G51" s="864">
        <v>0</v>
      </c>
      <c r="H51" s="864">
        <v>0</v>
      </c>
      <c r="I51" s="864">
        <v>2864.1919140999998</v>
      </c>
      <c r="J51" s="864">
        <v>0</v>
      </c>
      <c r="K51" s="864">
        <v>0</v>
      </c>
      <c r="L51" s="864">
        <v>0</v>
      </c>
      <c r="M51" s="864">
        <v>0</v>
      </c>
      <c r="N51" s="864">
        <v>0</v>
      </c>
      <c r="O51" s="864">
        <v>0</v>
      </c>
      <c r="P51" s="864">
        <v>0</v>
      </c>
      <c r="Q51" s="864">
        <v>0</v>
      </c>
      <c r="R51" s="864">
        <v>0</v>
      </c>
      <c r="S51" s="864">
        <v>5140.8584905999996</v>
      </c>
      <c r="T51" s="864">
        <v>0</v>
      </c>
      <c r="U51" s="864">
        <v>0</v>
      </c>
      <c r="V51" s="864">
        <v>0</v>
      </c>
      <c r="W51" s="864">
        <v>0</v>
      </c>
    </row>
    <row r="52" spans="2:23" ht="14" thickBot="1">
      <c r="B52" s="818"/>
      <c r="C52" s="617" t="s">
        <v>291</v>
      </c>
      <c r="D52" s="864">
        <v>48414.674708300001</v>
      </c>
      <c r="E52" s="864">
        <v>81031.320984999998</v>
      </c>
      <c r="F52" s="864">
        <v>0</v>
      </c>
      <c r="G52" s="864">
        <v>0</v>
      </c>
      <c r="H52" s="864">
        <v>692.34672680000006</v>
      </c>
      <c r="I52" s="864">
        <v>104442.0197428</v>
      </c>
      <c r="J52" s="864">
        <v>40295.995859299997</v>
      </c>
      <c r="K52" s="864">
        <v>0</v>
      </c>
      <c r="L52" s="864">
        <v>0</v>
      </c>
      <c r="M52" s="864">
        <v>0</v>
      </c>
      <c r="N52" s="864">
        <v>34633.093813300002</v>
      </c>
      <c r="O52" s="864">
        <v>666.81259360000001</v>
      </c>
      <c r="P52" s="864">
        <v>0</v>
      </c>
      <c r="Q52" s="864">
        <v>0</v>
      </c>
      <c r="R52" s="864">
        <v>0</v>
      </c>
      <c r="S52" s="864">
        <v>187489.7882643</v>
      </c>
      <c r="T52" s="864">
        <v>121994.129438</v>
      </c>
      <c r="U52" s="864">
        <v>0</v>
      </c>
      <c r="V52" s="864">
        <v>0</v>
      </c>
      <c r="W52" s="864">
        <v>692.34672680000006</v>
      </c>
    </row>
    <row r="53" spans="2:23" ht="14" thickBot="1">
      <c r="B53" s="818"/>
      <c r="C53" s="617" t="s">
        <v>294</v>
      </c>
      <c r="D53" s="864">
        <v>60502.205317300002</v>
      </c>
      <c r="E53" s="864">
        <v>93044.538617700004</v>
      </c>
      <c r="F53" s="864">
        <v>0</v>
      </c>
      <c r="G53" s="864">
        <v>0</v>
      </c>
      <c r="H53" s="864">
        <v>0</v>
      </c>
      <c r="I53" s="864">
        <v>59989.617569399998</v>
      </c>
      <c r="J53" s="864">
        <v>5241.0921073</v>
      </c>
      <c r="K53" s="864">
        <v>0</v>
      </c>
      <c r="L53" s="864">
        <v>0</v>
      </c>
      <c r="M53" s="864">
        <v>4963.3926062999999</v>
      </c>
      <c r="N53" s="864">
        <v>21344.473403700002</v>
      </c>
      <c r="O53" s="864">
        <v>42125.506454599999</v>
      </c>
      <c r="P53" s="864">
        <v>0</v>
      </c>
      <c r="Q53" s="864">
        <v>0</v>
      </c>
      <c r="R53" s="864">
        <v>0</v>
      </c>
      <c r="S53" s="864">
        <v>141836.2962904</v>
      </c>
      <c r="T53" s="864">
        <v>140411.13717959999</v>
      </c>
      <c r="U53" s="864">
        <v>0</v>
      </c>
      <c r="V53" s="864">
        <v>0</v>
      </c>
      <c r="W53" s="864">
        <v>4963.3926062999999</v>
      </c>
    </row>
    <row r="54" spans="2:23" ht="14" thickBot="1">
      <c r="B54" s="818"/>
      <c r="C54" s="617" t="s">
        <v>300</v>
      </c>
      <c r="D54" s="864">
        <v>39488.392439199997</v>
      </c>
      <c r="E54" s="864">
        <v>33153.364458399999</v>
      </c>
      <c r="F54" s="864">
        <v>0</v>
      </c>
      <c r="G54" s="864">
        <v>0</v>
      </c>
      <c r="H54" s="864">
        <v>0</v>
      </c>
      <c r="I54" s="864">
        <v>0</v>
      </c>
      <c r="J54" s="864">
        <v>0</v>
      </c>
      <c r="K54" s="864">
        <v>0</v>
      </c>
      <c r="L54" s="864">
        <v>0</v>
      </c>
      <c r="M54" s="864">
        <v>0</v>
      </c>
      <c r="N54" s="864">
        <v>0</v>
      </c>
      <c r="O54" s="864">
        <v>0</v>
      </c>
      <c r="P54" s="864">
        <v>0</v>
      </c>
      <c r="Q54" s="864">
        <v>0</v>
      </c>
      <c r="R54" s="864">
        <v>0</v>
      </c>
      <c r="S54" s="864">
        <v>39488.392439199997</v>
      </c>
      <c r="T54" s="864">
        <v>33153.364458399999</v>
      </c>
      <c r="U54" s="864">
        <v>0</v>
      </c>
      <c r="V54" s="864">
        <v>0</v>
      </c>
      <c r="W54" s="864">
        <v>0</v>
      </c>
    </row>
    <row r="55" spans="2:23" ht="14" thickBot="1">
      <c r="B55" s="818"/>
      <c r="C55" s="617" t="s">
        <v>302</v>
      </c>
      <c r="D55" s="864">
        <v>0</v>
      </c>
      <c r="E55" s="864">
        <v>0</v>
      </c>
      <c r="F55" s="864">
        <v>0</v>
      </c>
      <c r="G55" s="864">
        <v>0</v>
      </c>
      <c r="H55" s="864">
        <v>0</v>
      </c>
      <c r="I55" s="864">
        <v>0</v>
      </c>
      <c r="J55" s="864">
        <v>0</v>
      </c>
      <c r="K55" s="864">
        <v>0</v>
      </c>
      <c r="L55" s="864">
        <v>0</v>
      </c>
      <c r="M55" s="864">
        <v>0</v>
      </c>
      <c r="N55" s="864">
        <v>0</v>
      </c>
      <c r="O55" s="864">
        <v>4143.6392249</v>
      </c>
      <c r="P55" s="864">
        <v>0</v>
      </c>
      <c r="Q55" s="864">
        <v>0</v>
      </c>
      <c r="R55" s="864">
        <v>0</v>
      </c>
      <c r="S55" s="864">
        <v>0</v>
      </c>
      <c r="T55" s="864">
        <v>4143.6392249</v>
      </c>
      <c r="U55" s="864">
        <v>0</v>
      </c>
      <c r="V55" s="864">
        <v>0</v>
      </c>
      <c r="W55" s="864">
        <v>0</v>
      </c>
    </row>
    <row r="56" spans="2:23" ht="14" thickBot="1">
      <c r="B56" s="818"/>
      <c r="C56" s="617" t="s">
        <v>362</v>
      </c>
      <c r="D56" s="864">
        <v>2352.7043554000002</v>
      </c>
      <c r="E56" s="864">
        <v>0</v>
      </c>
      <c r="F56" s="864">
        <v>0</v>
      </c>
      <c r="G56" s="864">
        <v>0</v>
      </c>
      <c r="H56" s="864">
        <v>0</v>
      </c>
      <c r="I56" s="864">
        <v>0</v>
      </c>
      <c r="J56" s="864">
        <v>0</v>
      </c>
      <c r="K56" s="864">
        <v>0</v>
      </c>
      <c r="L56" s="864">
        <v>0</v>
      </c>
      <c r="M56" s="864">
        <v>0</v>
      </c>
      <c r="N56" s="864">
        <v>0</v>
      </c>
      <c r="O56" s="864">
        <v>0</v>
      </c>
      <c r="P56" s="864">
        <v>0</v>
      </c>
      <c r="Q56" s="864">
        <v>0</v>
      </c>
      <c r="R56" s="864">
        <v>0</v>
      </c>
      <c r="S56" s="864">
        <v>2352.7043554000002</v>
      </c>
      <c r="T56" s="864">
        <v>0</v>
      </c>
      <c r="U56" s="864">
        <v>0</v>
      </c>
      <c r="V56" s="864">
        <v>0</v>
      </c>
      <c r="W56" s="864">
        <v>0</v>
      </c>
    </row>
    <row r="57" spans="2:23" ht="14" thickBot="1">
      <c r="B57" s="818"/>
      <c r="C57" s="617" t="s">
        <v>363</v>
      </c>
      <c r="D57" s="864">
        <v>0</v>
      </c>
      <c r="E57" s="864">
        <v>0</v>
      </c>
      <c r="F57" s="864">
        <v>0</v>
      </c>
      <c r="G57" s="864">
        <v>23629.490961799998</v>
      </c>
      <c r="H57" s="864">
        <v>0</v>
      </c>
      <c r="I57" s="864">
        <v>0</v>
      </c>
      <c r="J57" s="864">
        <v>0</v>
      </c>
      <c r="K57" s="864">
        <v>0</v>
      </c>
      <c r="L57" s="864">
        <v>0</v>
      </c>
      <c r="M57" s="864">
        <v>0</v>
      </c>
      <c r="N57" s="864">
        <v>0</v>
      </c>
      <c r="O57" s="864">
        <v>0</v>
      </c>
      <c r="P57" s="864">
        <v>0</v>
      </c>
      <c r="Q57" s="864">
        <v>12544.847988400001</v>
      </c>
      <c r="R57" s="864">
        <v>0</v>
      </c>
      <c r="S57" s="864">
        <v>0</v>
      </c>
      <c r="T57" s="864">
        <v>0</v>
      </c>
      <c r="U57" s="864">
        <v>0</v>
      </c>
      <c r="V57" s="864">
        <v>36174.338950099998</v>
      </c>
      <c r="W57" s="864">
        <v>0</v>
      </c>
    </row>
    <row r="58" spans="2:23" ht="14" thickBot="1">
      <c r="B58" s="818"/>
      <c r="C58" s="617" t="s">
        <v>83</v>
      </c>
      <c r="D58" s="864">
        <v>0</v>
      </c>
      <c r="E58" s="864">
        <v>19790.587936</v>
      </c>
      <c r="F58" s="864">
        <v>0</v>
      </c>
      <c r="G58" s="864">
        <v>0</v>
      </c>
      <c r="H58" s="864">
        <v>0</v>
      </c>
      <c r="I58" s="864">
        <v>1232.6620708</v>
      </c>
      <c r="J58" s="864">
        <v>2605.2694661999999</v>
      </c>
      <c r="K58" s="864">
        <v>0</v>
      </c>
      <c r="L58" s="864">
        <v>0</v>
      </c>
      <c r="M58" s="864">
        <v>0</v>
      </c>
      <c r="N58" s="864">
        <v>0</v>
      </c>
      <c r="O58" s="864">
        <v>0</v>
      </c>
      <c r="P58" s="864">
        <v>0</v>
      </c>
      <c r="Q58" s="864">
        <v>0</v>
      </c>
      <c r="R58" s="864">
        <v>0</v>
      </c>
      <c r="S58" s="864">
        <v>1232.6620708</v>
      </c>
      <c r="T58" s="864">
        <v>22395.8574023</v>
      </c>
      <c r="U58" s="864">
        <v>0</v>
      </c>
      <c r="V58" s="864">
        <v>0</v>
      </c>
      <c r="W58" s="864">
        <v>0</v>
      </c>
    </row>
    <row r="59" spans="2:23" ht="14" thickBot="1">
      <c r="B59" s="818"/>
      <c r="C59" s="617" t="s">
        <v>161</v>
      </c>
      <c r="D59" s="864">
        <v>804.03915840000002</v>
      </c>
      <c r="E59" s="864">
        <v>2034.9292289</v>
      </c>
      <c r="F59" s="864">
        <v>0</v>
      </c>
      <c r="G59" s="864">
        <v>0</v>
      </c>
      <c r="H59" s="864">
        <v>3326.6688878</v>
      </c>
      <c r="I59" s="864">
        <v>0</v>
      </c>
      <c r="J59" s="864">
        <v>0</v>
      </c>
      <c r="K59" s="864">
        <v>0</v>
      </c>
      <c r="L59" s="864">
        <v>0</v>
      </c>
      <c r="M59" s="864">
        <v>0</v>
      </c>
      <c r="N59" s="864">
        <v>0</v>
      </c>
      <c r="O59" s="864">
        <v>0</v>
      </c>
      <c r="P59" s="864">
        <v>0</v>
      </c>
      <c r="Q59" s="864">
        <v>0</v>
      </c>
      <c r="R59" s="864">
        <v>0</v>
      </c>
      <c r="S59" s="864">
        <v>804.03915840000002</v>
      </c>
      <c r="T59" s="864">
        <v>2034.9292289</v>
      </c>
      <c r="U59" s="864">
        <v>0</v>
      </c>
      <c r="V59" s="864">
        <v>0</v>
      </c>
      <c r="W59" s="864">
        <v>3326.6688878</v>
      </c>
    </row>
    <row r="60" spans="2:23" ht="14" thickBot="1">
      <c r="B60" s="863" t="s">
        <v>167</v>
      </c>
      <c r="C60" s="617" t="s">
        <v>275</v>
      </c>
      <c r="D60" s="864">
        <v>3394594.3625500002</v>
      </c>
      <c r="E60" s="864">
        <v>440650.99484940001</v>
      </c>
      <c r="F60" s="864">
        <v>0</v>
      </c>
      <c r="G60" s="864">
        <v>0</v>
      </c>
      <c r="H60" s="864">
        <v>45104.436426300002</v>
      </c>
      <c r="I60" s="864">
        <v>68608.995147499998</v>
      </c>
      <c r="J60" s="864">
        <v>1480.2571565000001</v>
      </c>
      <c r="K60" s="864">
        <v>0</v>
      </c>
      <c r="L60" s="864">
        <v>0</v>
      </c>
      <c r="M60" s="864">
        <v>0</v>
      </c>
      <c r="N60" s="864">
        <v>19690.385471699999</v>
      </c>
      <c r="O60" s="864">
        <v>14960.987166999999</v>
      </c>
      <c r="P60" s="864">
        <v>0</v>
      </c>
      <c r="Q60" s="864">
        <v>0</v>
      </c>
      <c r="R60" s="864">
        <v>809.85659090000001</v>
      </c>
      <c r="S60" s="864">
        <v>3482893.7431692001</v>
      </c>
      <c r="T60" s="864">
        <v>457092.23917289998</v>
      </c>
      <c r="U60" s="864">
        <v>0</v>
      </c>
      <c r="V60" s="864">
        <v>0</v>
      </c>
      <c r="W60" s="864">
        <v>45914.293017199998</v>
      </c>
    </row>
    <row r="61" spans="2:23" ht="14" thickBot="1">
      <c r="B61" s="818"/>
      <c r="C61" s="617" t="s">
        <v>360</v>
      </c>
      <c r="D61" s="864">
        <v>140850.94593749999</v>
      </c>
      <c r="E61" s="864">
        <v>71150.591335699995</v>
      </c>
      <c r="F61" s="864">
        <v>0</v>
      </c>
      <c r="G61" s="864">
        <v>0</v>
      </c>
      <c r="H61" s="864">
        <v>0</v>
      </c>
      <c r="I61" s="864">
        <v>133687.16958409999</v>
      </c>
      <c r="J61" s="864">
        <v>15169.4436766</v>
      </c>
      <c r="K61" s="864">
        <v>0</v>
      </c>
      <c r="L61" s="864">
        <v>0</v>
      </c>
      <c r="M61" s="864">
        <v>0</v>
      </c>
      <c r="N61" s="864">
        <v>48641.041097399997</v>
      </c>
      <c r="O61" s="864">
        <v>18350.291526199999</v>
      </c>
      <c r="P61" s="864">
        <v>0</v>
      </c>
      <c r="Q61" s="864">
        <v>0</v>
      </c>
      <c r="R61" s="864">
        <v>836.36792690000004</v>
      </c>
      <c r="S61" s="864">
        <v>323179.15661900002</v>
      </c>
      <c r="T61" s="864">
        <v>104670.3265385</v>
      </c>
      <c r="U61" s="864">
        <v>0</v>
      </c>
      <c r="V61" s="864">
        <v>0</v>
      </c>
      <c r="W61" s="864">
        <v>836.36792690000004</v>
      </c>
    </row>
    <row r="62" spans="2:23" ht="14" thickBot="1">
      <c r="B62" s="818"/>
      <c r="C62" s="617" t="s">
        <v>361</v>
      </c>
      <c r="D62" s="864">
        <v>7751.7375684999997</v>
      </c>
      <c r="E62" s="864">
        <v>627.08035510000002</v>
      </c>
      <c r="F62" s="864">
        <v>0</v>
      </c>
      <c r="G62" s="864">
        <v>0</v>
      </c>
      <c r="H62" s="864">
        <v>0</v>
      </c>
      <c r="I62" s="864">
        <v>14162.802965700001</v>
      </c>
      <c r="J62" s="864">
        <v>4400.1442409000001</v>
      </c>
      <c r="K62" s="864">
        <v>0</v>
      </c>
      <c r="L62" s="864">
        <v>0</v>
      </c>
      <c r="M62" s="864">
        <v>0</v>
      </c>
      <c r="N62" s="864">
        <v>12616.573867700001</v>
      </c>
      <c r="O62" s="864">
        <v>0</v>
      </c>
      <c r="P62" s="864">
        <v>0</v>
      </c>
      <c r="Q62" s="864">
        <v>0</v>
      </c>
      <c r="R62" s="864">
        <v>0</v>
      </c>
      <c r="S62" s="864">
        <v>34531.114401899998</v>
      </c>
      <c r="T62" s="864">
        <v>5027.2245960999999</v>
      </c>
      <c r="U62" s="864">
        <v>0</v>
      </c>
      <c r="V62" s="864">
        <v>0</v>
      </c>
      <c r="W62" s="864">
        <v>0</v>
      </c>
    </row>
    <row r="63" spans="2:23" ht="14" thickBot="1">
      <c r="B63" s="818"/>
      <c r="C63" s="617" t="s">
        <v>308</v>
      </c>
      <c r="D63" s="864">
        <v>5426.2363795000001</v>
      </c>
      <c r="E63" s="864">
        <v>23374.910405800001</v>
      </c>
      <c r="F63" s="864">
        <v>0</v>
      </c>
      <c r="G63" s="864">
        <v>0</v>
      </c>
      <c r="H63" s="864">
        <v>0</v>
      </c>
      <c r="I63" s="864">
        <v>22477.433359800001</v>
      </c>
      <c r="J63" s="864">
        <v>111471.2081</v>
      </c>
      <c r="K63" s="864">
        <v>0</v>
      </c>
      <c r="L63" s="864">
        <v>0</v>
      </c>
      <c r="M63" s="864">
        <v>6284.2959173999998</v>
      </c>
      <c r="N63" s="864">
        <v>0</v>
      </c>
      <c r="O63" s="864">
        <v>7827.6916672999996</v>
      </c>
      <c r="P63" s="864">
        <v>0</v>
      </c>
      <c r="Q63" s="864">
        <v>0</v>
      </c>
      <c r="R63" s="864">
        <v>0</v>
      </c>
      <c r="S63" s="864">
        <v>27903.6697394</v>
      </c>
      <c r="T63" s="864">
        <v>142673.81017320001</v>
      </c>
      <c r="U63" s="864">
        <v>0</v>
      </c>
      <c r="V63" s="864">
        <v>0</v>
      </c>
      <c r="W63" s="864">
        <v>6284.2959173999998</v>
      </c>
    </row>
    <row r="64" spans="2:23" ht="14" thickBot="1">
      <c r="B64" s="818"/>
      <c r="C64" s="617" t="s">
        <v>291</v>
      </c>
      <c r="D64" s="864">
        <v>158345.8730779</v>
      </c>
      <c r="E64" s="864">
        <v>386455.21942009998</v>
      </c>
      <c r="F64" s="864">
        <v>0</v>
      </c>
      <c r="G64" s="864">
        <v>0</v>
      </c>
      <c r="H64" s="864">
        <v>3646.8191775999999</v>
      </c>
      <c r="I64" s="864">
        <v>1095765.0861662</v>
      </c>
      <c r="J64" s="864">
        <v>2207499.7528756</v>
      </c>
      <c r="K64" s="864">
        <v>0</v>
      </c>
      <c r="L64" s="864">
        <v>0</v>
      </c>
      <c r="M64" s="864">
        <v>41043.524359700001</v>
      </c>
      <c r="N64" s="864">
        <v>139008.31520360001</v>
      </c>
      <c r="O64" s="864">
        <v>379499.52429259999</v>
      </c>
      <c r="P64" s="864">
        <v>0</v>
      </c>
      <c r="Q64" s="864">
        <v>0</v>
      </c>
      <c r="R64" s="864">
        <v>0</v>
      </c>
      <c r="S64" s="864">
        <v>1393119.2744477</v>
      </c>
      <c r="T64" s="864">
        <v>2973454.4965883</v>
      </c>
      <c r="U64" s="864">
        <v>0</v>
      </c>
      <c r="V64" s="864">
        <v>0</v>
      </c>
      <c r="W64" s="864">
        <v>44690.343537300003</v>
      </c>
    </row>
    <row r="65" spans="2:23" ht="14" thickBot="1">
      <c r="B65" s="818"/>
      <c r="C65" s="617" t="s">
        <v>294</v>
      </c>
      <c r="D65" s="864">
        <v>107045.64706040001</v>
      </c>
      <c r="E65" s="864">
        <v>303812.19563889998</v>
      </c>
      <c r="F65" s="864">
        <v>0</v>
      </c>
      <c r="G65" s="864">
        <v>0</v>
      </c>
      <c r="H65" s="864">
        <v>5552.5913268000004</v>
      </c>
      <c r="I65" s="864">
        <v>265108.47733249998</v>
      </c>
      <c r="J65" s="864">
        <v>657995.19248630002</v>
      </c>
      <c r="K65" s="864">
        <v>0</v>
      </c>
      <c r="L65" s="864">
        <v>0</v>
      </c>
      <c r="M65" s="864">
        <v>9042.9927325999997</v>
      </c>
      <c r="N65" s="864">
        <v>22094.982752299999</v>
      </c>
      <c r="O65" s="864">
        <v>97900.868686000002</v>
      </c>
      <c r="P65" s="864">
        <v>0</v>
      </c>
      <c r="Q65" s="864">
        <v>0</v>
      </c>
      <c r="R65" s="864">
        <v>0</v>
      </c>
      <c r="S65" s="864">
        <v>394249.10714520002</v>
      </c>
      <c r="T65" s="864">
        <v>1059708.2568111999</v>
      </c>
      <c r="U65" s="864">
        <v>0</v>
      </c>
      <c r="V65" s="864">
        <v>0</v>
      </c>
      <c r="W65" s="864">
        <v>14595.5840594</v>
      </c>
    </row>
    <row r="66" spans="2:23" ht="14" thickBot="1">
      <c r="B66" s="818"/>
      <c r="C66" s="617" t="s">
        <v>300</v>
      </c>
      <c r="D66" s="864">
        <v>7548.1697076999999</v>
      </c>
      <c r="E66" s="864">
        <v>896.4694025</v>
      </c>
      <c r="F66" s="864">
        <v>0</v>
      </c>
      <c r="G66" s="864">
        <v>0</v>
      </c>
      <c r="H66" s="864">
        <v>0</v>
      </c>
      <c r="I66" s="864">
        <v>41741.229931200003</v>
      </c>
      <c r="J66" s="864">
        <v>3052.0293971999999</v>
      </c>
      <c r="K66" s="864">
        <v>0</v>
      </c>
      <c r="L66" s="864">
        <v>0</v>
      </c>
      <c r="M66" s="864">
        <v>0</v>
      </c>
      <c r="N66" s="864">
        <v>0</v>
      </c>
      <c r="O66" s="864">
        <v>0</v>
      </c>
      <c r="P66" s="864">
        <v>0</v>
      </c>
      <c r="Q66" s="864">
        <v>0</v>
      </c>
      <c r="R66" s="864">
        <v>0</v>
      </c>
      <c r="S66" s="864">
        <v>49289.399638900002</v>
      </c>
      <c r="T66" s="864">
        <v>3948.4987996</v>
      </c>
      <c r="U66" s="864">
        <v>0</v>
      </c>
      <c r="V66" s="864">
        <v>0</v>
      </c>
      <c r="W66" s="864">
        <v>0</v>
      </c>
    </row>
    <row r="67" spans="2:23" ht="14" thickBot="1">
      <c r="B67" s="818"/>
      <c r="C67" s="617" t="s">
        <v>302</v>
      </c>
      <c r="D67" s="864">
        <v>870.70278900000005</v>
      </c>
      <c r="E67" s="864">
        <v>3935.4841046000001</v>
      </c>
      <c r="F67" s="864">
        <v>0</v>
      </c>
      <c r="G67" s="864">
        <v>0</v>
      </c>
      <c r="H67" s="864">
        <v>0</v>
      </c>
      <c r="I67" s="864">
        <v>3918.2346293999999</v>
      </c>
      <c r="J67" s="864">
        <v>9948.7497328000009</v>
      </c>
      <c r="K67" s="864">
        <v>0</v>
      </c>
      <c r="L67" s="864">
        <v>0</v>
      </c>
      <c r="M67" s="864">
        <v>0</v>
      </c>
      <c r="N67" s="864">
        <v>0</v>
      </c>
      <c r="O67" s="864">
        <v>0</v>
      </c>
      <c r="P67" s="864">
        <v>0</v>
      </c>
      <c r="Q67" s="864">
        <v>0</v>
      </c>
      <c r="R67" s="864">
        <v>0</v>
      </c>
      <c r="S67" s="864">
        <v>4788.9374183999998</v>
      </c>
      <c r="T67" s="864">
        <v>13884.233837399999</v>
      </c>
      <c r="U67" s="864">
        <v>0</v>
      </c>
      <c r="V67" s="864">
        <v>0</v>
      </c>
      <c r="W67" s="864">
        <v>0</v>
      </c>
    </row>
    <row r="68" spans="2:23" ht="14" thickBot="1">
      <c r="B68" s="818"/>
      <c r="C68" s="617" t="s">
        <v>362</v>
      </c>
      <c r="D68" s="864">
        <v>8995.9713852999994</v>
      </c>
      <c r="E68" s="864">
        <v>9388.5781767999997</v>
      </c>
      <c r="F68" s="864">
        <v>0</v>
      </c>
      <c r="G68" s="864">
        <v>0</v>
      </c>
      <c r="H68" s="864">
        <v>0</v>
      </c>
      <c r="I68" s="864">
        <v>41920.812714200001</v>
      </c>
      <c r="J68" s="864">
        <v>26200.285719700001</v>
      </c>
      <c r="K68" s="864">
        <v>0</v>
      </c>
      <c r="L68" s="864">
        <v>0</v>
      </c>
      <c r="M68" s="864">
        <v>0</v>
      </c>
      <c r="N68" s="864">
        <v>0</v>
      </c>
      <c r="O68" s="864">
        <v>0</v>
      </c>
      <c r="P68" s="864">
        <v>0</v>
      </c>
      <c r="Q68" s="864">
        <v>0</v>
      </c>
      <c r="R68" s="864">
        <v>0</v>
      </c>
      <c r="S68" s="864">
        <v>50916.784099600001</v>
      </c>
      <c r="T68" s="864">
        <v>35588.863896499999</v>
      </c>
      <c r="U68" s="864">
        <v>0</v>
      </c>
      <c r="V68" s="864">
        <v>0</v>
      </c>
      <c r="W68" s="864">
        <v>0</v>
      </c>
    </row>
    <row r="69" spans="2:23" ht="14" thickBot="1">
      <c r="B69" s="818"/>
      <c r="C69" s="617" t="s">
        <v>363</v>
      </c>
      <c r="D69" s="864">
        <v>0</v>
      </c>
      <c r="E69" s="864">
        <v>0</v>
      </c>
      <c r="F69" s="864">
        <v>0</v>
      </c>
      <c r="G69" s="864">
        <v>73053.378739199994</v>
      </c>
      <c r="H69" s="864">
        <v>0</v>
      </c>
      <c r="I69" s="864">
        <v>0</v>
      </c>
      <c r="J69" s="864">
        <v>0</v>
      </c>
      <c r="K69" s="864">
        <v>0</v>
      </c>
      <c r="L69" s="864">
        <v>238306.62193389999</v>
      </c>
      <c r="M69" s="864">
        <v>0</v>
      </c>
      <c r="N69" s="864">
        <v>0</v>
      </c>
      <c r="O69" s="864">
        <v>0</v>
      </c>
      <c r="P69" s="864">
        <v>0</v>
      </c>
      <c r="Q69" s="864">
        <v>15557.053278199999</v>
      </c>
      <c r="R69" s="864">
        <v>0</v>
      </c>
      <c r="S69" s="864">
        <v>0</v>
      </c>
      <c r="T69" s="864">
        <v>0</v>
      </c>
      <c r="U69" s="864">
        <v>0</v>
      </c>
      <c r="V69" s="864">
        <v>326917.05395129998</v>
      </c>
      <c r="W69" s="864">
        <v>0</v>
      </c>
    </row>
    <row r="70" spans="2:23" ht="14" thickBot="1">
      <c r="B70" s="818"/>
      <c r="C70" s="617" t="s">
        <v>83</v>
      </c>
      <c r="D70" s="864">
        <v>27524.876434999998</v>
      </c>
      <c r="E70" s="864">
        <v>26658.713530500001</v>
      </c>
      <c r="F70" s="864">
        <v>0</v>
      </c>
      <c r="G70" s="864">
        <v>0</v>
      </c>
      <c r="H70" s="864">
        <v>1333.0178753</v>
      </c>
      <c r="I70" s="864">
        <v>6277.3796946000002</v>
      </c>
      <c r="J70" s="864">
        <v>7117.1118894000001</v>
      </c>
      <c r="K70" s="864">
        <v>0</v>
      </c>
      <c r="L70" s="864">
        <v>0</v>
      </c>
      <c r="M70" s="864">
        <v>0</v>
      </c>
      <c r="N70" s="864">
        <v>0</v>
      </c>
      <c r="O70" s="864">
        <v>0</v>
      </c>
      <c r="P70" s="864">
        <v>0</v>
      </c>
      <c r="Q70" s="864">
        <v>0</v>
      </c>
      <c r="R70" s="864">
        <v>0</v>
      </c>
      <c r="S70" s="864">
        <v>33802.256129599999</v>
      </c>
      <c r="T70" s="864">
        <v>33775.8254199</v>
      </c>
      <c r="U70" s="864">
        <v>0</v>
      </c>
      <c r="V70" s="864">
        <v>0</v>
      </c>
      <c r="W70" s="864">
        <v>1333.0178753</v>
      </c>
    </row>
    <row r="71" spans="2:23" ht="14" thickBot="1">
      <c r="B71" s="818"/>
      <c r="C71" s="617" t="s">
        <v>161</v>
      </c>
      <c r="D71" s="864">
        <v>0</v>
      </c>
      <c r="E71" s="864">
        <v>0</v>
      </c>
      <c r="F71" s="864">
        <v>0</v>
      </c>
      <c r="G71" s="864">
        <v>0</v>
      </c>
      <c r="H71" s="864">
        <v>5030.0902379999998</v>
      </c>
      <c r="I71" s="864">
        <v>3686.8842138999998</v>
      </c>
      <c r="J71" s="864">
        <v>760.73914060000004</v>
      </c>
      <c r="K71" s="864">
        <v>0</v>
      </c>
      <c r="L71" s="864">
        <v>0</v>
      </c>
      <c r="M71" s="864">
        <v>0</v>
      </c>
      <c r="N71" s="864">
        <v>0</v>
      </c>
      <c r="O71" s="864">
        <v>0</v>
      </c>
      <c r="P71" s="864">
        <v>0</v>
      </c>
      <c r="Q71" s="864">
        <v>0</v>
      </c>
      <c r="R71" s="864">
        <v>0</v>
      </c>
      <c r="S71" s="864">
        <v>3686.8842138999998</v>
      </c>
      <c r="T71" s="864">
        <v>760.73914060000004</v>
      </c>
      <c r="U71" s="864">
        <v>0</v>
      </c>
      <c r="V71" s="864">
        <v>0</v>
      </c>
      <c r="W71" s="864">
        <v>5030.0902379999998</v>
      </c>
    </row>
    <row r="72" spans="2:23" ht="14" thickBot="1">
      <c r="B72" s="863" t="s">
        <v>168</v>
      </c>
      <c r="C72" s="617" t="s">
        <v>275</v>
      </c>
      <c r="D72" s="864">
        <v>1349976.7623328001</v>
      </c>
      <c r="E72" s="864">
        <v>212570.1696853</v>
      </c>
      <c r="F72" s="864">
        <v>0</v>
      </c>
      <c r="G72" s="864">
        <v>0</v>
      </c>
      <c r="H72" s="864">
        <v>10356.076934000001</v>
      </c>
      <c r="I72" s="864">
        <v>13092.010215099999</v>
      </c>
      <c r="J72" s="864">
        <v>2943.6823365</v>
      </c>
      <c r="K72" s="864">
        <v>0</v>
      </c>
      <c r="L72" s="864">
        <v>0</v>
      </c>
      <c r="M72" s="864">
        <v>0</v>
      </c>
      <c r="N72" s="864">
        <v>706.44695090000005</v>
      </c>
      <c r="O72" s="864">
        <v>0</v>
      </c>
      <c r="P72" s="864">
        <v>0</v>
      </c>
      <c r="Q72" s="864">
        <v>0</v>
      </c>
      <c r="R72" s="864">
        <v>0</v>
      </c>
      <c r="S72" s="864">
        <v>1363775.2194988001</v>
      </c>
      <c r="T72" s="864">
        <v>215513.8520218</v>
      </c>
      <c r="U72" s="864">
        <v>0</v>
      </c>
      <c r="V72" s="864">
        <v>0</v>
      </c>
      <c r="W72" s="864">
        <v>10356.076934000001</v>
      </c>
    </row>
    <row r="73" spans="2:23" ht="14" thickBot="1">
      <c r="B73" s="818"/>
      <c r="C73" s="617" t="s">
        <v>360</v>
      </c>
      <c r="D73" s="864">
        <v>11569.1452114</v>
      </c>
      <c r="E73" s="864">
        <v>16284.2465271</v>
      </c>
      <c r="F73" s="864">
        <v>0</v>
      </c>
      <c r="G73" s="864">
        <v>0</v>
      </c>
      <c r="H73" s="864">
        <v>879.59265170000003</v>
      </c>
      <c r="I73" s="864">
        <v>181937.09352150001</v>
      </c>
      <c r="J73" s="864">
        <v>21690.462813300001</v>
      </c>
      <c r="K73" s="864">
        <v>0</v>
      </c>
      <c r="L73" s="864">
        <v>0</v>
      </c>
      <c r="M73" s="864">
        <v>0</v>
      </c>
      <c r="N73" s="864">
        <v>39289.9141733</v>
      </c>
      <c r="O73" s="864">
        <v>925.84796159999996</v>
      </c>
      <c r="P73" s="864">
        <v>0</v>
      </c>
      <c r="Q73" s="864">
        <v>0</v>
      </c>
      <c r="R73" s="864">
        <v>0</v>
      </c>
      <c r="S73" s="864">
        <v>232796.15290630001</v>
      </c>
      <c r="T73" s="864">
        <v>38900.557302000001</v>
      </c>
      <c r="U73" s="864">
        <v>0</v>
      </c>
      <c r="V73" s="864">
        <v>0</v>
      </c>
      <c r="W73" s="864">
        <v>879.59265170000003</v>
      </c>
    </row>
    <row r="74" spans="2:23" ht="14" thickBot="1">
      <c r="B74" s="818"/>
      <c r="C74" s="617" t="s">
        <v>361</v>
      </c>
      <c r="D74" s="864">
        <v>0</v>
      </c>
      <c r="E74" s="864">
        <v>0</v>
      </c>
      <c r="F74" s="864">
        <v>0</v>
      </c>
      <c r="G74" s="864">
        <v>0</v>
      </c>
      <c r="H74" s="864">
        <v>0</v>
      </c>
      <c r="I74" s="864">
        <v>23190.056894199999</v>
      </c>
      <c r="J74" s="864">
        <v>0</v>
      </c>
      <c r="K74" s="864">
        <v>0</v>
      </c>
      <c r="L74" s="864">
        <v>0</v>
      </c>
      <c r="M74" s="864">
        <v>0</v>
      </c>
      <c r="N74" s="864">
        <v>0</v>
      </c>
      <c r="O74" s="864">
        <v>0</v>
      </c>
      <c r="P74" s="864">
        <v>0</v>
      </c>
      <c r="Q74" s="864">
        <v>0</v>
      </c>
      <c r="R74" s="864">
        <v>0</v>
      </c>
      <c r="S74" s="864">
        <v>23190.056894199999</v>
      </c>
      <c r="T74" s="864">
        <v>0</v>
      </c>
      <c r="U74" s="864">
        <v>0</v>
      </c>
      <c r="V74" s="864">
        <v>0</v>
      </c>
      <c r="W74" s="864">
        <v>0</v>
      </c>
    </row>
    <row r="75" spans="2:23" ht="14" thickBot="1">
      <c r="B75" s="818"/>
      <c r="C75" s="617" t="s">
        <v>308</v>
      </c>
      <c r="D75" s="864">
        <v>0</v>
      </c>
      <c r="E75" s="864">
        <v>0</v>
      </c>
      <c r="F75" s="864">
        <v>0</v>
      </c>
      <c r="G75" s="864">
        <v>0</v>
      </c>
      <c r="H75" s="864">
        <v>0</v>
      </c>
      <c r="I75" s="864">
        <v>5423.7504964999998</v>
      </c>
      <c r="J75" s="864">
        <v>852.16320410000003</v>
      </c>
      <c r="K75" s="864">
        <v>0</v>
      </c>
      <c r="L75" s="864">
        <v>0</v>
      </c>
      <c r="M75" s="864">
        <v>0</v>
      </c>
      <c r="N75" s="864">
        <v>0</v>
      </c>
      <c r="O75" s="864">
        <v>0</v>
      </c>
      <c r="P75" s="864">
        <v>0</v>
      </c>
      <c r="Q75" s="864">
        <v>0</v>
      </c>
      <c r="R75" s="864">
        <v>0</v>
      </c>
      <c r="S75" s="864">
        <v>5423.7504964999998</v>
      </c>
      <c r="T75" s="864">
        <v>852.16320410000003</v>
      </c>
      <c r="U75" s="864">
        <v>0</v>
      </c>
      <c r="V75" s="864">
        <v>0</v>
      </c>
      <c r="W75" s="864">
        <v>0</v>
      </c>
    </row>
    <row r="76" spans="2:23" ht="14" thickBot="1">
      <c r="B76" s="818"/>
      <c r="C76" s="617" t="s">
        <v>291</v>
      </c>
      <c r="D76" s="864">
        <v>1355.6670667999999</v>
      </c>
      <c r="E76" s="864">
        <v>64052.756427</v>
      </c>
      <c r="F76" s="864">
        <v>0</v>
      </c>
      <c r="G76" s="864">
        <v>0</v>
      </c>
      <c r="H76" s="864">
        <v>1529.5124456999999</v>
      </c>
      <c r="I76" s="864">
        <v>278829.8795564</v>
      </c>
      <c r="J76" s="864">
        <v>406414.60336549999</v>
      </c>
      <c r="K76" s="864">
        <v>810.65724090000003</v>
      </c>
      <c r="L76" s="864">
        <v>0</v>
      </c>
      <c r="M76" s="864">
        <v>459.89434940000001</v>
      </c>
      <c r="N76" s="864">
        <v>12357.3988916</v>
      </c>
      <c r="O76" s="864">
        <v>31264.325297300002</v>
      </c>
      <c r="P76" s="864">
        <v>0</v>
      </c>
      <c r="Q76" s="864">
        <v>0</v>
      </c>
      <c r="R76" s="864">
        <v>0</v>
      </c>
      <c r="S76" s="864">
        <v>292542.94551480003</v>
      </c>
      <c r="T76" s="864">
        <v>501731.68508979998</v>
      </c>
      <c r="U76" s="864">
        <v>810.65724090000003</v>
      </c>
      <c r="V76" s="864">
        <v>0</v>
      </c>
      <c r="W76" s="864">
        <v>1989.4067951</v>
      </c>
    </row>
    <row r="77" spans="2:23" ht="14" thickBot="1">
      <c r="B77" s="818"/>
      <c r="C77" s="617" t="s">
        <v>294</v>
      </c>
      <c r="D77" s="864">
        <v>13618.161510600001</v>
      </c>
      <c r="E77" s="864">
        <v>137876.76922459999</v>
      </c>
      <c r="F77" s="864">
        <v>0</v>
      </c>
      <c r="G77" s="864">
        <v>0</v>
      </c>
      <c r="H77" s="864">
        <v>3683.5984090000002</v>
      </c>
      <c r="I77" s="864">
        <v>384092.56742490001</v>
      </c>
      <c r="J77" s="864">
        <v>468522.7577284</v>
      </c>
      <c r="K77" s="864">
        <v>0</v>
      </c>
      <c r="L77" s="864">
        <v>0</v>
      </c>
      <c r="M77" s="864">
        <v>2280.2927626000001</v>
      </c>
      <c r="N77" s="864">
        <v>24500.2776882</v>
      </c>
      <c r="O77" s="864">
        <v>39519.547850700001</v>
      </c>
      <c r="P77" s="864">
        <v>0</v>
      </c>
      <c r="Q77" s="864">
        <v>0</v>
      </c>
      <c r="R77" s="864">
        <v>0</v>
      </c>
      <c r="S77" s="864">
        <v>422211.00662360003</v>
      </c>
      <c r="T77" s="864">
        <v>645919.07480369997</v>
      </c>
      <c r="U77" s="864">
        <v>0</v>
      </c>
      <c r="V77" s="864">
        <v>0</v>
      </c>
      <c r="W77" s="864">
        <v>5963.8911716000002</v>
      </c>
    </row>
    <row r="78" spans="2:23" ht="14" thickBot="1">
      <c r="B78" s="818"/>
      <c r="C78" s="617" t="s">
        <v>300</v>
      </c>
      <c r="D78" s="864">
        <v>791.20572349999998</v>
      </c>
      <c r="E78" s="864">
        <v>0</v>
      </c>
      <c r="F78" s="864">
        <v>0</v>
      </c>
      <c r="G78" s="864">
        <v>0</v>
      </c>
      <c r="H78" s="864">
        <v>0</v>
      </c>
      <c r="I78" s="864">
        <v>0</v>
      </c>
      <c r="J78" s="864">
        <v>1828.7481869000001</v>
      </c>
      <c r="K78" s="864">
        <v>0</v>
      </c>
      <c r="L78" s="864">
        <v>0</v>
      </c>
      <c r="M78" s="864">
        <v>0</v>
      </c>
      <c r="N78" s="864">
        <v>0</v>
      </c>
      <c r="O78" s="864">
        <v>754.69057729999997</v>
      </c>
      <c r="P78" s="864">
        <v>0</v>
      </c>
      <c r="Q78" s="864">
        <v>0</v>
      </c>
      <c r="R78" s="864">
        <v>0</v>
      </c>
      <c r="S78" s="864">
        <v>791.20572349999998</v>
      </c>
      <c r="T78" s="864">
        <v>2583.4387642000002</v>
      </c>
      <c r="U78" s="864">
        <v>0</v>
      </c>
      <c r="V78" s="864">
        <v>0</v>
      </c>
      <c r="W78" s="864">
        <v>0</v>
      </c>
    </row>
    <row r="79" spans="2:23" ht="14" thickBot="1">
      <c r="B79" s="818"/>
      <c r="C79" s="617" t="s">
        <v>302</v>
      </c>
      <c r="D79" s="864">
        <v>0</v>
      </c>
      <c r="E79" s="864">
        <v>0</v>
      </c>
      <c r="F79" s="864">
        <v>0</v>
      </c>
      <c r="G79" s="864">
        <v>0</v>
      </c>
      <c r="H79" s="864">
        <v>0</v>
      </c>
      <c r="I79" s="864">
        <v>0</v>
      </c>
      <c r="J79" s="864">
        <v>0</v>
      </c>
      <c r="K79" s="864">
        <v>0</v>
      </c>
      <c r="L79" s="864">
        <v>0</v>
      </c>
      <c r="M79" s="864">
        <v>0</v>
      </c>
      <c r="N79" s="864">
        <v>0</v>
      </c>
      <c r="O79" s="864">
        <v>0</v>
      </c>
      <c r="P79" s="864">
        <v>0</v>
      </c>
      <c r="Q79" s="864">
        <v>0</v>
      </c>
      <c r="R79" s="864">
        <v>0</v>
      </c>
      <c r="S79" s="864">
        <v>0</v>
      </c>
      <c r="T79" s="864">
        <v>0</v>
      </c>
      <c r="U79" s="864">
        <v>0</v>
      </c>
      <c r="V79" s="864">
        <v>0</v>
      </c>
      <c r="W79" s="864">
        <v>0</v>
      </c>
    </row>
    <row r="80" spans="2:23" ht="14" thickBot="1">
      <c r="B80" s="818"/>
      <c r="C80" s="617" t="s">
        <v>362</v>
      </c>
      <c r="D80" s="864">
        <v>0</v>
      </c>
      <c r="E80" s="864">
        <v>0</v>
      </c>
      <c r="F80" s="864">
        <v>0</v>
      </c>
      <c r="G80" s="864">
        <v>0</v>
      </c>
      <c r="H80" s="864">
        <v>0</v>
      </c>
      <c r="I80" s="864">
        <v>0</v>
      </c>
      <c r="J80" s="864">
        <v>0</v>
      </c>
      <c r="K80" s="864">
        <v>0</v>
      </c>
      <c r="L80" s="864">
        <v>0</v>
      </c>
      <c r="M80" s="864">
        <v>0</v>
      </c>
      <c r="N80" s="864">
        <v>0</v>
      </c>
      <c r="O80" s="864">
        <v>0</v>
      </c>
      <c r="P80" s="864">
        <v>0</v>
      </c>
      <c r="Q80" s="864">
        <v>0</v>
      </c>
      <c r="R80" s="864">
        <v>0</v>
      </c>
      <c r="S80" s="864">
        <v>0</v>
      </c>
      <c r="T80" s="864">
        <v>0</v>
      </c>
      <c r="U80" s="864">
        <v>0</v>
      </c>
      <c r="V80" s="864">
        <v>0</v>
      </c>
      <c r="W80" s="864">
        <v>0</v>
      </c>
    </row>
    <row r="81" spans="2:23" ht="14" thickBot="1">
      <c r="B81" s="818"/>
      <c r="C81" s="617" t="s">
        <v>363</v>
      </c>
      <c r="D81" s="864">
        <v>0</v>
      </c>
      <c r="E81" s="864">
        <v>0</v>
      </c>
      <c r="F81" s="864">
        <v>0</v>
      </c>
      <c r="G81" s="864">
        <v>21552.740750299999</v>
      </c>
      <c r="H81" s="864">
        <v>0</v>
      </c>
      <c r="I81" s="864">
        <v>0</v>
      </c>
      <c r="J81" s="864">
        <v>0</v>
      </c>
      <c r="K81" s="864">
        <v>0</v>
      </c>
      <c r="L81" s="864">
        <v>31734.925281399999</v>
      </c>
      <c r="M81" s="864">
        <v>0</v>
      </c>
      <c r="N81" s="864">
        <v>0</v>
      </c>
      <c r="O81" s="864">
        <v>0</v>
      </c>
      <c r="P81" s="864">
        <v>0</v>
      </c>
      <c r="Q81" s="864">
        <v>13772.806674900001</v>
      </c>
      <c r="R81" s="864">
        <v>0</v>
      </c>
      <c r="S81" s="864">
        <v>0</v>
      </c>
      <c r="T81" s="864">
        <v>0</v>
      </c>
      <c r="U81" s="864">
        <v>0</v>
      </c>
      <c r="V81" s="864">
        <v>67060.472706500004</v>
      </c>
      <c r="W81" s="864">
        <v>0</v>
      </c>
    </row>
    <row r="82" spans="2:23" ht="14" thickBot="1">
      <c r="B82" s="818"/>
      <c r="C82" s="617" t="s">
        <v>83</v>
      </c>
      <c r="D82" s="864">
        <v>7440.4985727000003</v>
      </c>
      <c r="E82" s="864">
        <v>7032.1187306000002</v>
      </c>
      <c r="F82" s="864">
        <v>0</v>
      </c>
      <c r="G82" s="864">
        <v>0</v>
      </c>
      <c r="H82" s="864">
        <v>0</v>
      </c>
      <c r="I82" s="864">
        <v>0</v>
      </c>
      <c r="J82" s="864">
        <v>542.70145530000002</v>
      </c>
      <c r="K82" s="864">
        <v>0</v>
      </c>
      <c r="L82" s="864">
        <v>0</v>
      </c>
      <c r="M82" s="864">
        <v>0</v>
      </c>
      <c r="N82" s="864">
        <v>0</v>
      </c>
      <c r="O82" s="864">
        <v>0</v>
      </c>
      <c r="P82" s="864">
        <v>0</v>
      </c>
      <c r="Q82" s="864">
        <v>0</v>
      </c>
      <c r="R82" s="864">
        <v>0</v>
      </c>
      <c r="S82" s="864">
        <v>7440.4985727000003</v>
      </c>
      <c r="T82" s="864">
        <v>7574.8201859000001</v>
      </c>
      <c r="U82" s="864">
        <v>0</v>
      </c>
      <c r="V82" s="864">
        <v>0</v>
      </c>
      <c r="W82" s="864">
        <v>0</v>
      </c>
    </row>
    <row r="83" spans="2:23" ht="14" thickBot="1">
      <c r="B83" s="818"/>
      <c r="C83" s="617" t="s">
        <v>161</v>
      </c>
      <c r="D83" s="864">
        <v>0</v>
      </c>
      <c r="E83" s="864">
        <v>0</v>
      </c>
      <c r="F83" s="864">
        <v>0</v>
      </c>
      <c r="G83" s="864">
        <v>0</v>
      </c>
      <c r="H83" s="864">
        <v>0</v>
      </c>
      <c r="I83" s="864">
        <v>0</v>
      </c>
      <c r="J83" s="864">
        <v>7862.8386038999997</v>
      </c>
      <c r="K83" s="864">
        <v>0</v>
      </c>
      <c r="L83" s="864">
        <v>0</v>
      </c>
      <c r="M83" s="864">
        <v>0</v>
      </c>
      <c r="N83" s="864">
        <v>0</v>
      </c>
      <c r="O83" s="864">
        <v>0</v>
      </c>
      <c r="P83" s="864">
        <v>0</v>
      </c>
      <c r="Q83" s="864">
        <v>0</v>
      </c>
      <c r="R83" s="864">
        <v>0</v>
      </c>
      <c r="S83" s="864">
        <v>0</v>
      </c>
      <c r="T83" s="864">
        <v>7862.8386038999997</v>
      </c>
      <c r="U83" s="864">
        <v>0</v>
      </c>
      <c r="V83" s="864">
        <v>0</v>
      </c>
      <c r="W83" s="864">
        <v>0</v>
      </c>
    </row>
    <row r="84" spans="2:23" ht="14" thickBot="1">
      <c r="B84" s="863" t="s">
        <v>169</v>
      </c>
      <c r="C84" s="617" t="s">
        <v>275</v>
      </c>
      <c r="D84" s="864">
        <v>11212883.4336448</v>
      </c>
      <c r="E84" s="864">
        <v>1320270.3457541999</v>
      </c>
      <c r="F84" s="864">
        <v>0</v>
      </c>
      <c r="G84" s="864">
        <v>0</v>
      </c>
      <c r="H84" s="864">
        <v>141488.024856</v>
      </c>
      <c r="I84" s="864">
        <v>11081.325112299999</v>
      </c>
      <c r="J84" s="864">
        <v>0</v>
      </c>
      <c r="K84" s="864">
        <v>0</v>
      </c>
      <c r="L84" s="864">
        <v>0</v>
      </c>
      <c r="M84" s="864">
        <v>0</v>
      </c>
      <c r="N84" s="864">
        <v>52725.6169973</v>
      </c>
      <c r="O84" s="864">
        <v>7291.6503407999999</v>
      </c>
      <c r="P84" s="864">
        <v>0</v>
      </c>
      <c r="Q84" s="864">
        <v>0</v>
      </c>
      <c r="R84" s="864">
        <v>821.86003819999996</v>
      </c>
      <c r="S84" s="864">
        <v>11276690.375754399</v>
      </c>
      <c r="T84" s="864">
        <v>1327561.9960951</v>
      </c>
      <c r="U84" s="864">
        <v>0</v>
      </c>
      <c r="V84" s="864">
        <v>0</v>
      </c>
      <c r="W84" s="864">
        <v>142309.88489419999</v>
      </c>
    </row>
    <row r="85" spans="2:23" ht="14" thickBot="1">
      <c r="B85" s="818"/>
      <c r="C85" s="617" t="s">
        <v>360</v>
      </c>
      <c r="D85" s="864">
        <v>86402.713447400005</v>
      </c>
      <c r="E85" s="864">
        <v>19379.401960300002</v>
      </c>
      <c r="F85" s="864">
        <v>0</v>
      </c>
      <c r="G85" s="864">
        <v>0</v>
      </c>
      <c r="H85" s="864">
        <v>1565.6214078</v>
      </c>
      <c r="I85" s="864">
        <v>0</v>
      </c>
      <c r="J85" s="864">
        <v>0</v>
      </c>
      <c r="K85" s="864">
        <v>0</v>
      </c>
      <c r="L85" s="864">
        <v>0</v>
      </c>
      <c r="M85" s="864">
        <v>0</v>
      </c>
      <c r="N85" s="864">
        <v>54437.142898700004</v>
      </c>
      <c r="O85" s="864">
        <v>0</v>
      </c>
      <c r="P85" s="864">
        <v>0</v>
      </c>
      <c r="Q85" s="864">
        <v>0</v>
      </c>
      <c r="R85" s="864">
        <v>0</v>
      </c>
      <c r="S85" s="864">
        <v>140839.85634609999</v>
      </c>
      <c r="T85" s="864">
        <v>19379.401960300002</v>
      </c>
      <c r="U85" s="864">
        <v>0</v>
      </c>
      <c r="V85" s="864">
        <v>0</v>
      </c>
      <c r="W85" s="864">
        <v>1565.6214078</v>
      </c>
    </row>
    <row r="86" spans="2:23" ht="14" thickBot="1">
      <c r="B86" s="818"/>
      <c r="C86" s="617" t="s">
        <v>361</v>
      </c>
      <c r="D86" s="864">
        <v>32317.2213988</v>
      </c>
      <c r="E86" s="864">
        <v>0</v>
      </c>
      <c r="F86" s="864">
        <v>0</v>
      </c>
      <c r="G86" s="864">
        <v>0</v>
      </c>
      <c r="H86" s="864">
        <v>0</v>
      </c>
      <c r="I86" s="864">
        <v>3030.3460608</v>
      </c>
      <c r="J86" s="864">
        <v>0</v>
      </c>
      <c r="K86" s="864">
        <v>0</v>
      </c>
      <c r="L86" s="864">
        <v>0</v>
      </c>
      <c r="M86" s="864">
        <v>0</v>
      </c>
      <c r="N86" s="864">
        <v>4692.8606099999997</v>
      </c>
      <c r="O86" s="864">
        <v>0</v>
      </c>
      <c r="P86" s="864">
        <v>0</v>
      </c>
      <c r="Q86" s="864">
        <v>0</v>
      </c>
      <c r="R86" s="864">
        <v>0</v>
      </c>
      <c r="S86" s="864">
        <v>40040.428069599999</v>
      </c>
      <c r="T86" s="864">
        <v>0</v>
      </c>
      <c r="U86" s="864">
        <v>0</v>
      </c>
      <c r="V86" s="864">
        <v>0</v>
      </c>
      <c r="W86" s="864">
        <v>0</v>
      </c>
    </row>
    <row r="87" spans="2:23" ht="14" thickBot="1">
      <c r="B87" s="818"/>
      <c r="C87" s="617" t="s">
        <v>308</v>
      </c>
      <c r="D87" s="864">
        <v>32761.849645099999</v>
      </c>
      <c r="E87" s="864">
        <v>45017.0074026</v>
      </c>
      <c r="F87" s="864">
        <v>0</v>
      </c>
      <c r="G87" s="864">
        <v>0</v>
      </c>
      <c r="H87" s="864">
        <v>5714.5726570999996</v>
      </c>
      <c r="I87" s="864">
        <v>0</v>
      </c>
      <c r="J87" s="864">
        <v>0</v>
      </c>
      <c r="K87" s="864">
        <v>0</v>
      </c>
      <c r="L87" s="864">
        <v>0</v>
      </c>
      <c r="M87" s="864">
        <v>0</v>
      </c>
      <c r="N87" s="864">
        <v>0</v>
      </c>
      <c r="O87" s="864">
        <v>7313.9330993000003</v>
      </c>
      <c r="P87" s="864">
        <v>0</v>
      </c>
      <c r="Q87" s="864">
        <v>0</v>
      </c>
      <c r="R87" s="864">
        <v>0</v>
      </c>
      <c r="S87" s="864">
        <v>32761.849645099999</v>
      </c>
      <c r="T87" s="864">
        <v>52330.940501899997</v>
      </c>
      <c r="U87" s="864">
        <v>0</v>
      </c>
      <c r="V87" s="864">
        <v>0</v>
      </c>
      <c r="W87" s="864">
        <v>5714.5726570999996</v>
      </c>
    </row>
    <row r="88" spans="2:23" ht="14" thickBot="1">
      <c r="B88" s="818"/>
      <c r="C88" s="617" t="s">
        <v>291</v>
      </c>
      <c r="D88" s="864">
        <v>44556.233108699998</v>
      </c>
      <c r="E88" s="864">
        <v>122427.38801929999</v>
      </c>
      <c r="F88" s="864">
        <v>0</v>
      </c>
      <c r="G88" s="864">
        <v>0</v>
      </c>
      <c r="H88" s="864">
        <v>0</v>
      </c>
      <c r="I88" s="864">
        <v>0</v>
      </c>
      <c r="J88" s="864">
        <v>3260.7520832</v>
      </c>
      <c r="K88" s="864">
        <v>0</v>
      </c>
      <c r="L88" s="864">
        <v>0</v>
      </c>
      <c r="M88" s="864">
        <v>0</v>
      </c>
      <c r="N88" s="864">
        <v>7124.5876434000002</v>
      </c>
      <c r="O88" s="864">
        <v>6801.2372298</v>
      </c>
      <c r="P88" s="864">
        <v>0</v>
      </c>
      <c r="Q88" s="864">
        <v>0</v>
      </c>
      <c r="R88" s="864">
        <v>0</v>
      </c>
      <c r="S88" s="864">
        <v>51680.8207521</v>
      </c>
      <c r="T88" s="864">
        <v>132489.37733240001</v>
      </c>
      <c r="U88" s="864">
        <v>0</v>
      </c>
      <c r="V88" s="864">
        <v>0</v>
      </c>
      <c r="W88" s="864">
        <v>0</v>
      </c>
    </row>
    <row r="89" spans="2:23" ht="14" thickBot="1">
      <c r="B89" s="818"/>
      <c r="C89" s="617" t="s">
        <v>294</v>
      </c>
      <c r="D89" s="864">
        <v>146566.47529530001</v>
      </c>
      <c r="E89" s="864">
        <v>341648.59438610001</v>
      </c>
      <c r="F89" s="864">
        <v>4568.0733173999997</v>
      </c>
      <c r="G89" s="864">
        <v>0</v>
      </c>
      <c r="H89" s="864">
        <v>10039.439833300001</v>
      </c>
      <c r="I89" s="864">
        <v>57333.282661099998</v>
      </c>
      <c r="J89" s="864">
        <v>145500.15746849999</v>
      </c>
      <c r="K89" s="864">
        <v>0</v>
      </c>
      <c r="L89" s="864">
        <v>0</v>
      </c>
      <c r="M89" s="864">
        <v>0</v>
      </c>
      <c r="N89" s="864">
        <v>14404.7267006</v>
      </c>
      <c r="O89" s="864">
        <v>28005.104338000001</v>
      </c>
      <c r="P89" s="864">
        <v>0</v>
      </c>
      <c r="Q89" s="864">
        <v>0</v>
      </c>
      <c r="R89" s="864">
        <v>0</v>
      </c>
      <c r="S89" s="864">
        <v>218304.48465699999</v>
      </c>
      <c r="T89" s="864">
        <v>515153.85619259998</v>
      </c>
      <c r="U89" s="864">
        <v>4568.0733173999997</v>
      </c>
      <c r="V89" s="864">
        <v>0</v>
      </c>
      <c r="W89" s="864">
        <v>10039.439833300001</v>
      </c>
    </row>
    <row r="90" spans="2:23" ht="14" thickBot="1">
      <c r="B90" s="818"/>
      <c r="C90" s="617" t="s">
        <v>300</v>
      </c>
      <c r="D90" s="864">
        <v>63953.167053199999</v>
      </c>
      <c r="E90" s="864">
        <v>105998.4789992</v>
      </c>
      <c r="F90" s="864">
        <v>0</v>
      </c>
      <c r="G90" s="864">
        <v>0</v>
      </c>
      <c r="H90" s="864">
        <v>1570.2012726</v>
      </c>
      <c r="I90" s="864">
        <v>0</v>
      </c>
      <c r="J90" s="864">
        <v>0</v>
      </c>
      <c r="K90" s="864">
        <v>0</v>
      </c>
      <c r="L90" s="864">
        <v>0</v>
      </c>
      <c r="M90" s="864">
        <v>0</v>
      </c>
      <c r="N90" s="864">
        <v>0</v>
      </c>
      <c r="O90" s="864">
        <v>26505.566303600001</v>
      </c>
      <c r="P90" s="864">
        <v>0</v>
      </c>
      <c r="Q90" s="864">
        <v>0</v>
      </c>
      <c r="R90" s="864">
        <v>0</v>
      </c>
      <c r="S90" s="864">
        <v>63953.167053199999</v>
      </c>
      <c r="T90" s="864">
        <v>132504.04530279999</v>
      </c>
      <c r="U90" s="864">
        <v>0</v>
      </c>
      <c r="V90" s="864">
        <v>0</v>
      </c>
      <c r="W90" s="864">
        <v>1570.2012726</v>
      </c>
    </row>
    <row r="91" spans="2:23" ht="14" thickBot="1">
      <c r="B91" s="818"/>
      <c r="C91" s="617" t="s">
        <v>302</v>
      </c>
      <c r="D91" s="864">
        <v>0</v>
      </c>
      <c r="E91" s="864">
        <v>0</v>
      </c>
      <c r="F91" s="864">
        <v>0</v>
      </c>
      <c r="G91" s="864">
        <v>0</v>
      </c>
      <c r="H91" s="864">
        <v>0</v>
      </c>
      <c r="I91" s="864">
        <v>0</v>
      </c>
      <c r="J91" s="864">
        <v>0</v>
      </c>
      <c r="K91" s="864">
        <v>0</v>
      </c>
      <c r="L91" s="864">
        <v>0</v>
      </c>
      <c r="M91" s="864">
        <v>0</v>
      </c>
      <c r="N91" s="864">
        <v>0</v>
      </c>
      <c r="O91" s="864">
        <v>0</v>
      </c>
      <c r="P91" s="864">
        <v>0</v>
      </c>
      <c r="Q91" s="864">
        <v>0</v>
      </c>
      <c r="R91" s="864">
        <v>0</v>
      </c>
      <c r="S91" s="864">
        <v>0</v>
      </c>
      <c r="T91" s="864">
        <v>0</v>
      </c>
      <c r="U91" s="864">
        <v>0</v>
      </c>
      <c r="V91" s="864">
        <v>0</v>
      </c>
      <c r="W91" s="864">
        <v>0</v>
      </c>
    </row>
    <row r="92" spans="2:23" ht="14" thickBot="1">
      <c r="B92" s="818"/>
      <c r="C92" s="617" t="s">
        <v>362</v>
      </c>
      <c r="D92" s="864">
        <v>2157.5129272999998</v>
      </c>
      <c r="E92" s="864">
        <v>4458.2311305000003</v>
      </c>
      <c r="F92" s="864">
        <v>0</v>
      </c>
      <c r="G92" s="864">
        <v>0</v>
      </c>
      <c r="H92" s="864">
        <v>0</v>
      </c>
      <c r="I92" s="864">
        <v>0</v>
      </c>
      <c r="J92" s="864">
        <v>0</v>
      </c>
      <c r="K92" s="864">
        <v>0</v>
      </c>
      <c r="L92" s="864">
        <v>0</v>
      </c>
      <c r="M92" s="864">
        <v>0</v>
      </c>
      <c r="N92" s="864">
        <v>0</v>
      </c>
      <c r="O92" s="864">
        <v>0</v>
      </c>
      <c r="P92" s="864">
        <v>0</v>
      </c>
      <c r="Q92" s="864">
        <v>0</v>
      </c>
      <c r="R92" s="864">
        <v>0</v>
      </c>
      <c r="S92" s="864">
        <v>2157.5129272999998</v>
      </c>
      <c r="T92" s="864">
        <v>4458.2311305000003</v>
      </c>
      <c r="U92" s="864">
        <v>0</v>
      </c>
      <c r="V92" s="864">
        <v>0</v>
      </c>
      <c r="W92" s="864">
        <v>0</v>
      </c>
    </row>
    <row r="93" spans="2:23" ht="14" thickBot="1">
      <c r="B93" s="818"/>
      <c r="C93" s="617" t="s">
        <v>363</v>
      </c>
      <c r="D93" s="864">
        <v>0</v>
      </c>
      <c r="E93" s="864">
        <v>0</v>
      </c>
      <c r="F93" s="864">
        <v>0</v>
      </c>
      <c r="G93" s="864">
        <v>10180.1196471</v>
      </c>
      <c r="H93" s="864">
        <v>0</v>
      </c>
      <c r="I93" s="864">
        <v>0</v>
      </c>
      <c r="J93" s="864">
        <v>0</v>
      </c>
      <c r="K93" s="864">
        <v>0</v>
      </c>
      <c r="L93" s="864">
        <v>0</v>
      </c>
      <c r="M93" s="864">
        <v>0</v>
      </c>
      <c r="N93" s="864">
        <v>0</v>
      </c>
      <c r="O93" s="864">
        <v>0</v>
      </c>
      <c r="P93" s="864">
        <v>0</v>
      </c>
      <c r="Q93" s="864">
        <v>685.18209019999995</v>
      </c>
      <c r="R93" s="864">
        <v>0</v>
      </c>
      <c r="S93" s="864">
        <v>0</v>
      </c>
      <c r="T93" s="864">
        <v>0</v>
      </c>
      <c r="U93" s="864">
        <v>0</v>
      </c>
      <c r="V93" s="864">
        <v>10865.3017373</v>
      </c>
      <c r="W93" s="864">
        <v>0</v>
      </c>
    </row>
    <row r="94" spans="2:23" ht="14" thickBot="1">
      <c r="B94" s="818"/>
      <c r="C94" s="617" t="s">
        <v>83</v>
      </c>
      <c r="D94" s="864">
        <v>13343.6129917</v>
      </c>
      <c r="E94" s="864">
        <v>38544.484665999997</v>
      </c>
      <c r="F94" s="864">
        <v>0</v>
      </c>
      <c r="G94" s="864">
        <v>0</v>
      </c>
      <c r="H94" s="864">
        <v>0</v>
      </c>
      <c r="I94" s="864">
        <v>0</v>
      </c>
      <c r="J94" s="864">
        <v>0</v>
      </c>
      <c r="K94" s="864">
        <v>0</v>
      </c>
      <c r="L94" s="864">
        <v>0</v>
      </c>
      <c r="M94" s="864">
        <v>0</v>
      </c>
      <c r="N94" s="864">
        <v>8137.8352691999999</v>
      </c>
      <c r="O94" s="864">
        <v>0</v>
      </c>
      <c r="P94" s="864">
        <v>0</v>
      </c>
      <c r="Q94" s="864">
        <v>0</v>
      </c>
      <c r="R94" s="864">
        <v>0</v>
      </c>
      <c r="S94" s="864">
        <v>21481.448260900001</v>
      </c>
      <c r="T94" s="864">
        <v>38544.484665999997</v>
      </c>
      <c r="U94" s="864">
        <v>0</v>
      </c>
      <c r="V94" s="864">
        <v>0</v>
      </c>
      <c r="W94" s="864">
        <v>0</v>
      </c>
    </row>
    <row r="95" spans="2:23" ht="14" thickBot="1">
      <c r="B95" s="818"/>
      <c r="C95" s="617" t="s">
        <v>161</v>
      </c>
      <c r="D95" s="864">
        <v>3075.972033</v>
      </c>
      <c r="E95" s="864">
        <v>2747.1991678999998</v>
      </c>
      <c r="F95" s="864">
        <v>0</v>
      </c>
      <c r="G95" s="864">
        <v>0</v>
      </c>
      <c r="H95" s="864">
        <v>25562.623673800001</v>
      </c>
      <c r="I95" s="864">
        <v>0</v>
      </c>
      <c r="J95" s="864">
        <v>0</v>
      </c>
      <c r="K95" s="864">
        <v>0</v>
      </c>
      <c r="L95" s="864">
        <v>0</v>
      </c>
      <c r="M95" s="864">
        <v>0</v>
      </c>
      <c r="N95" s="864">
        <v>0</v>
      </c>
      <c r="O95" s="864">
        <v>0</v>
      </c>
      <c r="P95" s="864">
        <v>0</v>
      </c>
      <c r="Q95" s="864">
        <v>0</v>
      </c>
      <c r="R95" s="864">
        <v>0</v>
      </c>
      <c r="S95" s="864">
        <v>3075.972033</v>
      </c>
      <c r="T95" s="864">
        <v>2747.1991678999998</v>
      </c>
      <c r="U95" s="864">
        <v>0</v>
      </c>
      <c r="V95" s="864">
        <v>0</v>
      </c>
      <c r="W95" s="864">
        <v>25562.623673800001</v>
      </c>
    </row>
    <row r="96" spans="2:23" ht="14" thickBot="1">
      <c r="B96" s="863" t="s">
        <v>170</v>
      </c>
      <c r="C96" s="617" t="s">
        <v>275</v>
      </c>
      <c r="D96" s="864">
        <v>967449.61656310002</v>
      </c>
      <c r="E96" s="864">
        <v>433102.69046529999</v>
      </c>
      <c r="F96" s="864">
        <v>0</v>
      </c>
      <c r="G96" s="864">
        <v>0</v>
      </c>
      <c r="H96" s="864">
        <v>12286.1276392</v>
      </c>
      <c r="I96" s="864">
        <v>135271.0228035</v>
      </c>
      <c r="J96" s="864">
        <v>22598.096386599998</v>
      </c>
      <c r="K96" s="864">
        <v>0</v>
      </c>
      <c r="L96" s="864">
        <v>0</v>
      </c>
      <c r="M96" s="864">
        <v>0</v>
      </c>
      <c r="N96" s="864">
        <v>11672.8267992</v>
      </c>
      <c r="O96" s="864">
        <v>687.12182910000001</v>
      </c>
      <c r="P96" s="864">
        <v>0</v>
      </c>
      <c r="Q96" s="864">
        <v>0</v>
      </c>
      <c r="R96" s="864">
        <v>0</v>
      </c>
      <c r="S96" s="864">
        <v>1114393.4661657</v>
      </c>
      <c r="T96" s="864">
        <v>456387.908681</v>
      </c>
      <c r="U96" s="864">
        <v>0</v>
      </c>
      <c r="V96" s="864">
        <v>0</v>
      </c>
      <c r="W96" s="864">
        <v>12286.1276392</v>
      </c>
    </row>
    <row r="97" spans="2:23" ht="14" thickBot="1">
      <c r="B97" s="818"/>
      <c r="C97" s="617" t="s">
        <v>360</v>
      </c>
      <c r="D97" s="864">
        <v>24497.808377900001</v>
      </c>
      <c r="E97" s="864">
        <v>0</v>
      </c>
      <c r="F97" s="864">
        <v>0</v>
      </c>
      <c r="G97" s="864">
        <v>0</v>
      </c>
      <c r="H97" s="864">
        <v>0</v>
      </c>
      <c r="I97" s="864">
        <v>111690.4512391</v>
      </c>
      <c r="J97" s="864">
        <v>1081.7204841</v>
      </c>
      <c r="K97" s="864">
        <v>0</v>
      </c>
      <c r="L97" s="864">
        <v>0</v>
      </c>
      <c r="M97" s="864">
        <v>6591.0025691999999</v>
      </c>
      <c r="N97" s="864">
        <v>48636.761751700004</v>
      </c>
      <c r="O97" s="864">
        <v>9207.1982939999998</v>
      </c>
      <c r="P97" s="864">
        <v>0</v>
      </c>
      <c r="Q97" s="864">
        <v>0</v>
      </c>
      <c r="R97" s="864">
        <v>0</v>
      </c>
      <c r="S97" s="864">
        <v>184825.02136879999</v>
      </c>
      <c r="T97" s="864">
        <v>10288.9187781</v>
      </c>
      <c r="U97" s="864">
        <v>0</v>
      </c>
      <c r="V97" s="864">
        <v>0</v>
      </c>
      <c r="W97" s="864">
        <v>6591.0025691999999</v>
      </c>
    </row>
    <row r="98" spans="2:23" ht="14" thickBot="1">
      <c r="B98" s="818"/>
      <c r="C98" s="617" t="s">
        <v>361</v>
      </c>
      <c r="D98" s="864">
        <v>0</v>
      </c>
      <c r="E98" s="864">
        <v>0</v>
      </c>
      <c r="F98" s="864">
        <v>0</v>
      </c>
      <c r="G98" s="864">
        <v>0</v>
      </c>
      <c r="H98" s="864">
        <v>0</v>
      </c>
      <c r="I98" s="864">
        <v>4760.6532556000002</v>
      </c>
      <c r="J98" s="864">
        <v>0</v>
      </c>
      <c r="K98" s="864">
        <v>0</v>
      </c>
      <c r="L98" s="864">
        <v>0</v>
      </c>
      <c r="M98" s="864">
        <v>0</v>
      </c>
      <c r="N98" s="864">
        <v>2108.6212151</v>
      </c>
      <c r="O98" s="864">
        <v>0</v>
      </c>
      <c r="P98" s="864">
        <v>0</v>
      </c>
      <c r="Q98" s="864">
        <v>0</v>
      </c>
      <c r="R98" s="864">
        <v>0</v>
      </c>
      <c r="S98" s="864">
        <v>6869.2744707000002</v>
      </c>
      <c r="T98" s="864">
        <v>0</v>
      </c>
      <c r="U98" s="864">
        <v>0</v>
      </c>
      <c r="V98" s="864">
        <v>0</v>
      </c>
      <c r="W98" s="864">
        <v>0</v>
      </c>
    </row>
    <row r="99" spans="2:23" ht="14" thickBot="1">
      <c r="B99" s="818"/>
      <c r="C99" s="617" t="s">
        <v>308</v>
      </c>
      <c r="D99" s="864">
        <v>1242.1036142</v>
      </c>
      <c r="E99" s="864">
        <v>2044.9606712</v>
      </c>
      <c r="F99" s="864">
        <v>0</v>
      </c>
      <c r="G99" s="864">
        <v>0</v>
      </c>
      <c r="H99" s="864">
        <v>0</v>
      </c>
      <c r="I99" s="864">
        <v>0</v>
      </c>
      <c r="J99" s="864">
        <v>529.23384299999998</v>
      </c>
      <c r="K99" s="864">
        <v>0</v>
      </c>
      <c r="L99" s="864">
        <v>0</v>
      </c>
      <c r="M99" s="864">
        <v>0</v>
      </c>
      <c r="N99" s="864">
        <v>0</v>
      </c>
      <c r="O99" s="864">
        <v>0</v>
      </c>
      <c r="P99" s="864">
        <v>0</v>
      </c>
      <c r="Q99" s="864">
        <v>0</v>
      </c>
      <c r="R99" s="864">
        <v>0</v>
      </c>
      <c r="S99" s="864">
        <v>1242.1036142</v>
      </c>
      <c r="T99" s="864">
        <v>2574.1945142</v>
      </c>
      <c r="U99" s="864">
        <v>0</v>
      </c>
      <c r="V99" s="864">
        <v>0</v>
      </c>
      <c r="W99" s="864">
        <v>0</v>
      </c>
    </row>
    <row r="100" spans="2:23" ht="14" thickBot="1">
      <c r="B100" s="818"/>
      <c r="C100" s="617" t="s">
        <v>291</v>
      </c>
      <c r="D100" s="864">
        <v>34876.777314799998</v>
      </c>
      <c r="E100" s="864">
        <v>27903.968686799999</v>
      </c>
      <c r="F100" s="864">
        <v>0</v>
      </c>
      <c r="G100" s="864">
        <v>0</v>
      </c>
      <c r="H100" s="864">
        <v>0</v>
      </c>
      <c r="I100" s="864">
        <v>492929.55810670002</v>
      </c>
      <c r="J100" s="864">
        <v>530066.86036960001</v>
      </c>
      <c r="K100" s="864">
        <v>0</v>
      </c>
      <c r="L100" s="864">
        <v>0</v>
      </c>
      <c r="M100" s="864">
        <v>8659.3152338</v>
      </c>
      <c r="N100" s="864">
        <v>22184.815981299998</v>
      </c>
      <c r="O100" s="864">
        <v>56713.448634</v>
      </c>
      <c r="P100" s="864">
        <v>0</v>
      </c>
      <c r="Q100" s="864">
        <v>0</v>
      </c>
      <c r="R100" s="864">
        <v>0</v>
      </c>
      <c r="S100" s="864">
        <v>549991.15140279999</v>
      </c>
      <c r="T100" s="864">
        <v>614684.27769040002</v>
      </c>
      <c r="U100" s="864">
        <v>0</v>
      </c>
      <c r="V100" s="864">
        <v>0</v>
      </c>
      <c r="W100" s="864">
        <v>8659.3152338</v>
      </c>
    </row>
    <row r="101" spans="2:23" ht="14" thickBot="1">
      <c r="B101" s="818"/>
      <c r="C101" s="617" t="s">
        <v>294</v>
      </c>
      <c r="D101" s="864">
        <v>76211.658811200003</v>
      </c>
      <c r="E101" s="864">
        <v>97638.9143969</v>
      </c>
      <c r="F101" s="864">
        <v>0</v>
      </c>
      <c r="G101" s="864">
        <v>0</v>
      </c>
      <c r="H101" s="864">
        <v>510.9650479</v>
      </c>
      <c r="I101" s="864">
        <v>606424.95275489998</v>
      </c>
      <c r="J101" s="864">
        <v>406299.13511839998</v>
      </c>
      <c r="K101" s="864">
        <v>0</v>
      </c>
      <c r="L101" s="864">
        <v>0</v>
      </c>
      <c r="M101" s="864">
        <v>7453.4812310999996</v>
      </c>
      <c r="N101" s="864">
        <v>25435.064147100002</v>
      </c>
      <c r="O101" s="864">
        <v>81048.893837199998</v>
      </c>
      <c r="P101" s="864">
        <v>0</v>
      </c>
      <c r="Q101" s="864">
        <v>0</v>
      </c>
      <c r="R101" s="864">
        <v>0</v>
      </c>
      <c r="S101" s="864">
        <v>708071.6757131</v>
      </c>
      <c r="T101" s="864">
        <v>584986.94335249998</v>
      </c>
      <c r="U101" s="864">
        <v>0</v>
      </c>
      <c r="V101" s="864">
        <v>0</v>
      </c>
      <c r="W101" s="864">
        <v>7964.4462789999998</v>
      </c>
    </row>
    <row r="102" spans="2:23" ht="14" thickBot="1">
      <c r="B102" s="818"/>
      <c r="C102" s="617" t="s">
        <v>300</v>
      </c>
      <c r="D102" s="864">
        <v>0</v>
      </c>
      <c r="E102" s="864">
        <v>552.95966169999997</v>
      </c>
      <c r="F102" s="864">
        <v>0</v>
      </c>
      <c r="G102" s="864">
        <v>0</v>
      </c>
      <c r="H102" s="864">
        <v>0</v>
      </c>
      <c r="I102" s="864">
        <v>2489.7024795000002</v>
      </c>
      <c r="J102" s="864">
        <v>0</v>
      </c>
      <c r="K102" s="864">
        <v>0</v>
      </c>
      <c r="L102" s="864">
        <v>0</v>
      </c>
      <c r="M102" s="864">
        <v>0</v>
      </c>
      <c r="N102" s="864">
        <v>0</v>
      </c>
      <c r="O102" s="864">
        <v>0</v>
      </c>
      <c r="P102" s="864">
        <v>0</v>
      </c>
      <c r="Q102" s="864">
        <v>0</v>
      </c>
      <c r="R102" s="864">
        <v>0</v>
      </c>
      <c r="S102" s="864">
        <v>2489.7024795000002</v>
      </c>
      <c r="T102" s="864">
        <v>552.95966169999997</v>
      </c>
      <c r="U102" s="864">
        <v>0</v>
      </c>
      <c r="V102" s="864">
        <v>0</v>
      </c>
      <c r="W102" s="864">
        <v>0</v>
      </c>
    </row>
    <row r="103" spans="2:23" ht="14" thickBot="1">
      <c r="B103" s="818"/>
      <c r="C103" s="617" t="s">
        <v>302</v>
      </c>
      <c r="D103" s="864">
        <v>731.77538230000005</v>
      </c>
      <c r="E103" s="864">
        <v>0</v>
      </c>
      <c r="F103" s="864">
        <v>0</v>
      </c>
      <c r="G103" s="864">
        <v>0</v>
      </c>
      <c r="H103" s="864">
        <v>0</v>
      </c>
      <c r="I103" s="864">
        <v>3384.2758238000001</v>
      </c>
      <c r="J103" s="864">
        <v>0</v>
      </c>
      <c r="K103" s="864">
        <v>0</v>
      </c>
      <c r="L103" s="864">
        <v>0</v>
      </c>
      <c r="M103" s="864">
        <v>0</v>
      </c>
      <c r="N103" s="864">
        <v>0</v>
      </c>
      <c r="O103" s="864">
        <v>0</v>
      </c>
      <c r="P103" s="864">
        <v>0</v>
      </c>
      <c r="Q103" s="864">
        <v>0</v>
      </c>
      <c r="R103" s="864">
        <v>0</v>
      </c>
      <c r="S103" s="864">
        <v>4116.0512060999999</v>
      </c>
      <c r="T103" s="864">
        <v>0</v>
      </c>
      <c r="U103" s="864">
        <v>0</v>
      </c>
      <c r="V103" s="864">
        <v>0</v>
      </c>
      <c r="W103" s="864">
        <v>0</v>
      </c>
    </row>
    <row r="104" spans="2:23" ht="14" thickBot="1">
      <c r="B104" s="818"/>
      <c r="C104" s="617" t="s">
        <v>362</v>
      </c>
      <c r="D104" s="864">
        <v>32186.095455899998</v>
      </c>
      <c r="E104" s="864">
        <v>731.77538230000005</v>
      </c>
      <c r="F104" s="864">
        <v>0</v>
      </c>
      <c r="G104" s="864">
        <v>0</v>
      </c>
      <c r="H104" s="864">
        <v>0</v>
      </c>
      <c r="I104" s="864">
        <v>4232.7573240000002</v>
      </c>
      <c r="J104" s="864">
        <v>39672.226905199997</v>
      </c>
      <c r="K104" s="864">
        <v>0</v>
      </c>
      <c r="L104" s="864">
        <v>0</v>
      </c>
      <c r="M104" s="864">
        <v>0</v>
      </c>
      <c r="N104" s="864">
        <v>0</v>
      </c>
      <c r="O104" s="864">
        <v>0</v>
      </c>
      <c r="P104" s="864">
        <v>0</v>
      </c>
      <c r="Q104" s="864">
        <v>0</v>
      </c>
      <c r="R104" s="864">
        <v>0</v>
      </c>
      <c r="S104" s="864">
        <v>36418.852780000001</v>
      </c>
      <c r="T104" s="864">
        <v>40404.0022875</v>
      </c>
      <c r="U104" s="864">
        <v>0</v>
      </c>
      <c r="V104" s="864">
        <v>0</v>
      </c>
      <c r="W104" s="864">
        <v>0</v>
      </c>
    </row>
    <row r="105" spans="2:23" ht="14" thickBot="1">
      <c r="B105" s="818"/>
      <c r="C105" s="617" t="s">
        <v>363</v>
      </c>
      <c r="D105" s="864">
        <v>0</v>
      </c>
      <c r="E105" s="864">
        <v>0</v>
      </c>
      <c r="F105" s="864">
        <v>0</v>
      </c>
      <c r="G105" s="864">
        <v>8902.9454765999999</v>
      </c>
      <c r="H105" s="864">
        <v>0</v>
      </c>
      <c r="I105" s="864">
        <v>0</v>
      </c>
      <c r="J105" s="864">
        <v>0</v>
      </c>
      <c r="K105" s="864">
        <v>0</v>
      </c>
      <c r="L105" s="864">
        <v>58248.258563700001</v>
      </c>
      <c r="M105" s="864">
        <v>0</v>
      </c>
      <c r="N105" s="864">
        <v>0</v>
      </c>
      <c r="O105" s="864">
        <v>0</v>
      </c>
      <c r="P105" s="864">
        <v>0</v>
      </c>
      <c r="Q105" s="864">
        <v>6102.5755443999997</v>
      </c>
      <c r="R105" s="864">
        <v>0</v>
      </c>
      <c r="S105" s="864">
        <v>0</v>
      </c>
      <c r="T105" s="864">
        <v>0</v>
      </c>
      <c r="U105" s="864">
        <v>0</v>
      </c>
      <c r="V105" s="864">
        <v>73253.779584699994</v>
      </c>
      <c r="W105" s="864">
        <v>0</v>
      </c>
    </row>
    <row r="106" spans="2:23" ht="14" thickBot="1">
      <c r="B106" s="818"/>
      <c r="C106" s="617" t="s">
        <v>83</v>
      </c>
      <c r="D106" s="864">
        <v>0</v>
      </c>
      <c r="E106" s="864">
        <v>0</v>
      </c>
      <c r="F106" s="864">
        <v>0</v>
      </c>
      <c r="G106" s="864">
        <v>0</v>
      </c>
      <c r="H106" s="864">
        <v>0</v>
      </c>
      <c r="I106" s="864">
        <v>1306.9382839</v>
      </c>
      <c r="J106" s="864">
        <v>7803.3816672000003</v>
      </c>
      <c r="K106" s="864">
        <v>0</v>
      </c>
      <c r="L106" s="864">
        <v>0</v>
      </c>
      <c r="M106" s="864">
        <v>0</v>
      </c>
      <c r="N106" s="864">
        <v>1718.4994775</v>
      </c>
      <c r="O106" s="864">
        <v>2524.0188128999998</v>
      </c>
      <c r="P106" s="864">
        <v>0</v>
      </c>
      <c r="Q106" s="864">
        <v>0</v>
      </c>
      <c r="R106" s="864">
        <v>0</v>
      </c>
      <c r="S106" s="864">
        <v>3025.4377614</v>
      </c>
      <c r="T106" s="864">
        <v>10327.400480099999</v>
      </c>
      <c r="U106" s="864">
        <v>0</v>
      </c>
      <c r="V106" s="864">
        <v>0</v>
      </c>
      <c r="W106" s="864">
        <v>0</v>
      </c>
    </row>
    <row r="107" spans="2:23" ht="14" thickBot="1">
      <c r="B107" s="818"/>
      <c r="C107" s="617" t="s">
        <v>161</v>
      </c>
      <c r="D107" s="864">
        <v>2020.4772006000001</v>
      </c>
      <c r="E107" s="864">
        <v>0</v>
      </c>
      <c r="F107" s="864">
        <v>0</v>
      </c>
      <c r="G107" s="864">
        <v>0</v>
      </c>
      <c r="H107" s="864">
        <v>0</v>
      </c>
      <c r="I107" s="864">
        <v>0</v>
      </c>
      <c r="J107" s="864">
        <v>0</v>
      </c>
      <c r="K107" s="864">
        <v>0</v>
      </c>
      <c r="L107" s="864">
        <v>0</v>
      </c>
      <c r="M107" s="864">
        <v>0</v>
      </c>
      <c r="N107" s="864">
        <v>1648.0165953999999</v>
      </c>
      <c r="O107" s="864">
        <v>0</v>
      </c>
      <c r="P107" s="864">
        <v>0</v>
      </c>
      <c r="Q107" s="864">
        <v>0</v>
      </c>
      <c r="R107" s="864">
        <v>0</v>
      </c>
      <c r="S107" s="864">
        <v>3668.4937960000002</v>
      </c>
      <c r="T107" s="864">
        <v>0</v>
      </c>
      <c r="U107" s="864">
        <v>0</v>
      </c>
      <c r="V107" s="864">
        <v>0</v>
      </c>
      <c r="W107" s="864">
        <v>0</v>
      </c>
    </row>
    <row r="108" spans="2:23" ht="14" thickBot="1">
      <c r="B108" s="863" t="s">
        <v>171</v>
      </c>
      <c r="C108" s="617" t="s">
        <v>275</v>
      </c>
      <c r="D108" s="864">
        <v>770484.12194320001</v>
      </c>
      <c r="E108" s="864">
        <v>188147.47050289999</v>
      </c>
      <c r="F108" s="864">
        <v>0</v>
      </c>
      <c r="G108" s="864">
        <v>0</v>
      </c>
      <c r="H108" s="864">
        <v>0</v>
      </c>
      <c r="I108" s="864">
        <v>44514.620189200003</v>
      </c>
      <c r="J108" s="864">
        <v>14253.7187049</v>
      </c>
      <c r="K108" s="864">
        <v>0</v>
      </c>
      <c r="L108" s="864">
        <v>0</v>
      </c>
      <c r="M108" s="864">
        <v>0</v>
      </c>
      <c r="N108" s="864">
        <v>782.93393419999995</v>
      </c>
      <c r="O108" s="864">
        <v>0</v>
      </c>
      <c r="P108" s="864">
        <v>0</v>
      </c>
      <c r="Q108" s="864">
        <v>0</v>
      </c>
      <c r="R108" s="864">
        <v>0</v>
      </c>
      <c r="S108" s="864">
        <v>815781.67606660002</v>
      </c>
      <c r="T108" s="864">
        <v>202401.18920779999</v>
      </c>
      <c r="U108" s="864">
        <v>0</v>
      </c>
      <c r="V108" s="864">
        <v>0</v>
      </c>
      <c r="W108" s="864">
        <v>0</v>
      </c>
    </row>
    <row r="109" spans="2:23" ht="14" thickBot="1">
      <c r="B109" s="818"/>
      <c r="C109" s="617" t="s">
        <v>360</v>
      </c>
      <c r="D109" s="864">
        <v>51483.373096900003</v>
      </c>
      <c r="E109" s="864">
        <v>0</v>
      </c>
      <c r="F109" s="864">
        <v>0</v>
      </c>
      <c r="G109" s="864">
        <v>0</v>
      </c>
      <c r="H109" s="864">
        <v>3125.9742918000002</v>
      </c>
      <c r="I109" s="864">
        <v>155284.69409010001</v>
      </c>
      <c r="J109" s="864">
        <v>29346.5104173</v>
      </c>
      <c r="K109" s="864">
        <v>0</v>
      </c>
      <c r="L109" s="864">
        <v>0</v>
      </c>
      <c r="M109" s="864">
        <v>4197.6522231999998</v>
      </c>
      <c r="N109" s="864">
        <v>20101.553892299999</v>
      </c>
      <c r="O109" s="864">
        <v>13939.89165</v>
      </c>
      <c r="P109" s="864">
        <v>0</v>
      </c>
      <c r="Q109" s="864">
        <v>0</v>
      </c>
      <c r="R109" s="864">
        <v>0</v>
      </c>
      <c r="S109" s="864">
        <v>226869.62107920001</v>
      </c>
      <c r="T109" s="864">
        <v>43286.402067299998</v>
      </c>
      <c r="U109" s="864">
        <v>0</v>
      </c>
      <c r="V109" s="864">
        <v>0</v>
      </c>
      <c r="W109" s="864">
        <v>7323.6265150999998</v>
      </c>
    </row>
    <row r="110" spans="2:23" ht="14" thickBot="1">
      <c r="B110" s="818"/>
      <c r="C110" s="617" t="s">
        <v>361</v>
      </c>
      <c r="D110" s="864">
        <v>0</v>
      </c>
      <c r="E110" s="864">
        <v>1223.2636391000001</v>
      </c>
      <c r="F110" s="864">
        <v>0</v>
      </c>
      <c r="G110" s="864">
        <v>0</v>
      </c>
      <c r="H110" s="864">
        <v>0</v>
      </c>
      <c r="I110" s="864">
        <v>5354.9860116999998</v>
      </c>
      <c r="J110" s="864">
        <v>3252.460642</v>
      </c>
      <c r="K110" s="864">
        <v>0</v>
      </c>
      <c r="L110" s="864">
        <v>0</v>
      </c>
      <c r="M110" s="864">
        <v>0</v>
      </c>
      <c r="N110" s="864">
        <v>0</v>
      </c>
      <c r="O110" s="864">
        <v>840.43025339999997</v>
      </c>
      <c r="P110" s="864">
        <v>0</v>
      </c>
      <c r="Q110" s="864">
        <v>0</v>
      </c>
      <c r="R110" s="864">
        <v>0</v>
      </c>
      <c r="S110" s="864">
        <v>5354.9860116999998</v>
      </c>
      <c r="T110" s="864">
        <v>5316.1545345000004</v>
      </c>
      <c r="U110" s="864">
        <v>0</v>
      </c>
      <c r="V110" s="864">
        <v>0</v>
      </c>
      <c r="W110" s="864">
        <v>0</v>
      </c>
    </row>
    <row r="111" spans="2:23" ht="14" thickBot="1">
      <c r="B111" s="818"/>
      <c r="C111" s="617" t="s">
        <v>308</v>
      </c>
      <c r="D111" s="864">
        <v>3193.7224516000001</v>
      </c>
      <c r="E111" s="864">
        <v>0</v>
      </c>
      <c r="F111" s="864">
        <v>0</v>
      </c>
      <c r="G111" s="864">
        <v>0</v>
      </c>
      <c r="H111" s="864">
        <v>0</v>
      </c>
      <c r="I111" s="864">
        <v>11031.6689852</v>
      </c>
      <c r="J111" s="864">
        <v>61997.473469600001</v>
      </c>
      <c r="K111" s="864">
        <v>0</v>
      </c>
      <c r="L111" s="864">
        <v>0</v>
      </c>
      <c r="M111" s="864">
        <v>0</v>
      </c>
      <c r="N111" s="864">
        <v>0</v>
      </c>
      <c r="O111" s="864">
        <v>2408.7399094000002</v>
      </c>
      <c r="P111" s="864">
        <v>0</v>
      </c>
      <c r="Q111" s="864">
        <v>0</v>
      </c>
      <c r="R111" s="864">
        <v>0</v>
      </c>
      <c r="S111" s="864">
        <v>14225.391436800001</v>
      </c>
      <c r="T111" s="864">
        <v>64406.213379000001</v>
      </c>
      <c r="U111" s="864">
        <v>0</v>
      </c>
      <c r="V111" s="864">
        <v>0</v>
      </c>
      <c r="W111" s="864">
        <v>0</v>
      </c>
    </row>
    <row r="112" spans="2:23" ht="14" thickBot="1">
      <c r="B112" s="818"/>
      <c r="C112" s="617" t="s">
        <v>291</v>
      </c>
      <c r="D112" s="864">
        <v>9614.8402248000002</v>
      </c>
      <c r="E112" s="864">
        <v>28816.261562399999</v>
      </c>
      <c r="F112" s="864">
        <v>0</v>
      </c>
      <c r="G112" s="864">
        <v>0</v>
      </c>
      <c r="H112" s="864">
        <v>0</v>
      </c>
      <c r="I112" s="864">
        <v>446925.09720740002</v>
      </c>
      <c r="J112" s="864">
        <v>1558249.7212759999</v>
      </c>
      <c r="K112" s="864">
        <v>4406.8447144000002</v>
      </c>
      <c r="L112" s="864">
        <v>0</v>
      </c>
      <c r="M112" s="864">
        <v>14511.6852284</v>
      </c>
      <c r="N112" s="864">
        <v>9521.1587572000008</v>
      </c>
      <c r="O112" s="864">
        <v>21804.879419100002</v>
      </c>
      <c r="P112" s="864">
        <v>0</v>
      </c>
      <c r="Q112" s="864">
        <v>0</v>
      </c>
      <c r="R112" s="864">
        <v>0</v>
      </c>
      <c r="S112" s="864">
        <v>466061.09618940001</v>
      </c>
      <c r="T112" s="864">
        <v>1608870.8622574999</v>
      </c>
      <c r="U112" s="864">
        <v>4406.8447144000002</v>
      </c>
      <c r="V112" s="864">
        <v>0</v>
      </c>
      <c r="W112" s="864">
        <v>14511.6852284</v>
      </c>
    </row>
    <row r="113" spans="2:23" ht="14" thickBot="1">
      <c r="B113" s="818"/>
      <c r="C113" s="617" t="s">
        <v>294</v>
      </c>
      <c r="D113" s="864">
        <v>28743.838850299999</v>
      </c>
      <c r="E113" s="864">
        <v>66993.342243000006</v>
      </c>
      <c r="F113" s="864">
        <v>0</v>
      </c>
      <c r="G113" s="864">
        <v>0</v>
      </c>
      <c r="H113" s="864">
        <v>796.84367259999999</v>
      </c>
      <c r="I113" s="864">
        <v>346615.19860180002</v>
      </c>
      <c r="J113" s="864">
        <v>1561872.8262081</v>
      </c>
      <c r="K113" s="864">
        <v>0</v>
      </c>
      <c r="L113" s="864">
        <v>0</v>
      </c>
      <c r="M113" s="864">
        <v>34440.475703600001</v>
      </c>
      <c r="N113" s="864">
        <v>14518.6328865</v>
      </c>
      <c r="O113" s="864">
        <v>20831.871268899999</v>
      </c>
      <c r="P113" s="864">
        <v>0</v>
      </c>
      <c r="Q113" s="864">
        <v>0</v>
      </c>
      <c r="R113" s="864">
        <v>0</v>
      </c>
      <c r="S113" s="864">
        <v>389877.6703385</v>
      </c>
      <c r="T113" s="864">
        <v>1649698.03972</v>
      </c>
      <c r="U113" s="864">
        <v>0</v>
      </c>
      <c r="V113" s="864">
        <v>0</v>
      </c>
      <c r="W113" s="864">
        <v>35237.319376200001</v>
      </c>
    </row>
    <row r="114" spans="2:23" ht="14" thickBot="1">
      <c r="B114" s="818"/>
      <c r="C114" s="617" t="s">
        <v>300</v>
      </c>
      <c r="D114" s="864">
        <v>799.64399739999999</v>
      </c>
      <c r="E114" s="864">
        <v>0</v>
      </c>
      <c r="F114" s="864">
        <v>0</v>
      </c>
      <c r="G114" s="864">
        <v>0</v>
      </c>
      <c r="H114" s="864">
        <v>0</v>
      </c>
      <c r="I114" s="864">
        <v>0</v>
      </c>
      <c r="J114" s="864">
        <v>647.80738259999998</v>
      </c>
      <c r="K114" s="864">
        <v>0</v>
      </c>
      <c r="L114" s="864">
        <v>0</v>
      </c>
      <c r="M114" s="864">
        <v>0</v>
      </c>
      <c r="N114" s="864">
        <v>0</v>
      </c>
      <c r="O114" s="864">
        <v>0</v>
      </c>
      <c r="P114" s="864">
        <v>0</v>
      </c>
      <c r="Q114" s="864">
        <v>0</v>
      </c>
      <c r="R114" s="864">
        <v>0</v>
      </c>
      <c r="S114" s="864">
        <v>799.64399739999999</v>
      </c>
      <c r="T114" s="864">
        <v>647.80738259999998</v>
      </c>
      <c r="U114" s="864">
        <v>0</v>
      </c>
      <c r="V114" s="864">
        <v>0</v>
      </c>
      <c r="W114" s="864">
        <v>0</v>
      </c>
    </row>
    <row r="115" spans="2:23" ht="14" thickBot="1">
      <c r="B115" s="818"/>
      <c r="C115" s="617" t="s">
        <v>302</v>
      </c>
      <c r="D115" s="864">
        <v>0</v>
      </c>
      <c r="E115" s="864">
        <v>0</v>
      </c>
      <c r="F115" s="864">
        <v>0</v>
      </c>
      <c r="G115" s="864">
        <v>0</v>
      </c>
      <c r="H115" s="864">
        <v>0</v>
      </c>
      <c r="I115" s="864">
        <v>0</v>
      </c>
      <c r="J115" s="864">
        <v>614.76736310000001</v>
      </c>
      <c r="K115" s="864">
        <v>0</v>
      </c>
      <c r="L115" s="864">
        <v>0</v>
      </c>
      <c r="M115" s="864">
        <v>0</v>
      </c>
      <c r="N115" s="864">
        <v>0</v>
      </c>
      <c r="O115" s="864">
        <v>0</v>
      </c>
      <c r="P115" s="864">
        <v>0</v>
      </c>
      <c r="Q115" s="864">
        <v>0</v>
      </c>
      <c r="R115" s="864">
        <v>0</v>
      </c>
      <c r="S115" s="864">
        <v>0</v>
      </c>
      <c r="T115" s="864">
        <v>614.76736310000001</v>
      </c>
      <c r="U115" s="864">
        <v>0</v>
      </c>
      <c r="V115" s="864">
        <v>0</v>
      </c>
      <c r="W115" s="864">
        <v>0</v>
      </c>
    </row>
    <row r="116" spans="2:23" ht="14" thickBot="1">
      <c r="B116" s="818"/>
      <c r="C116" s="617" t="s">
        <v>362</v>
      </c>
      <c r="D116" s="864">
        <v>0</v>
      </c>
      <c r="E116" s="864">
        <v>0</v>
      </c>
      <c r="F116" s="864">
        <v>0</v>
      </c>
      <c r="G116" s="864">
        <v>0</v>
      </c>
      <c r="H116" s="864">
        <v>0</v>
      </c>
      <c r="I116" s="864">
        <v>13014.2590394</v>
      </c>
      <c r="J116" s="864">
        <v>8033.4269133999996</v>
      </c>
      <c r="K116" s="864">
        <v>0</v>
      </c>
      <c r="L116" s="864">
        <v>0</v>
      </c>
      <c r="M116" s="864">
        <v>0</v>
      </c>
      <c r="N116" s="864">
        <v>0</v>
      </c>
      <c r="O116" s="864">
        <v>674.68084710000005</v>
      </c>
      <c r="P116" s="864">
        <v>0</v>
      </c>
      <c r="Q116" s="864">
        <v>0</v>
      </c>
      <c r="R116" s="864">
        <v>0</v>
      </c>
      <c r="S116" s="864">
        <v>13014.2590394</v>
      </c>
      <c r="T116" s="864">
        <v>8708.1077604999991</v>
      </c>
      <c r="U116" s="864">
        <v>0</v>
      </c>
      <c r="V116" s="864">
        <v>0</v>
      </c>
      <c r="W116" s="864">
        <v>0</v>
      </c>
    </row>
    <row r="117" spans="2:23" ht="14" thickBot="1">
      <c r="B117" s="818"/>
      <c r="C117" s="617" t="s">
        <v>363</v>
      </c>
      <c r="D117" s="864">
        <v>0</v>
      </c>
      <c r="E117" s="864">
        <v>0</v>
      </c>
      <c r="F117" s="864">
        <v>0</v>
      </c>
      <c r="G117" s="864">
        <v>6793.4471697999998</v>
      </c>
      <c r="H117" s="864">
        <v>0</v>
      </c>
      <c r="I117" s="864">
        <v>0</v>
      </c>
      <c r="J117" s="864">
        <v>0</v>
      </c>
      <c r="K117" s="864">
        <v>0</v>
      </c>
      <c r="L117" s="864">
        <v>147823.800774</v>
      </c>
      <c r="M117" s="864">
        <v>0</v>
      </c>
      <c r="N117" s="864">
        <v>0</v>
      </c>
      <c r="O117" s="864">
        <v>0</v>
      </c>
      <c r="P117" s="864">
        <v>0</v>
      </c>
      <c r="Q117" s="864">
        <v>15229.1928436</v>
      </c>
      <c r="R117" s="864">
        <v>0</v>
      </c>
      <c r="S117" s="864">
        <v>0</v>
      </c>
      <c r="T117" s="864">
        <v>0</v>
      </c>
      <c r="U117" s="864">
        <v>0</v>
      </c>
      <c r="V117" s="864">
        <v>169846.4407874</v>
      </c>
      <c r="W117" s="864">
        <v>0</v>
      </c>
    </row>
    <row r="118" spans="2:23" ht="14" thickBot="1">
      <c r="B118" s="818"/>
      <c r="C118" s="617" t="s">
        <v>83</v>
      </c>
      <c r="D118" s="864">
        <v>0</v>
      </c>
      <c r="E118" s="864">
        <v>0</v>
      </c>
      <c r="F118" s="864">
        <v>0</v>
      </c>
      <c r="G118" s="864">
        <v>0</v>
      </c>
      <c r="H118" s="864">
        <v>0</v>
      </c>
      <c r="I118" s="864">
        <v>2588.5056654999998</v>
      </c>
      <c r="J118" s="864">
        <v>24129.297466200002</v>
      </c>
      <c r="K118" s="864">
        <v>0</v>
      </c>
      <c r="L118" s="864">
        <v>0</v>
      </c>
      <c r="M118" s="864">
        <v>0</v>
      </c>
      <c r="N118" s="864">
        <v>0</v>
      </c>
      <c r="O118" s="864">
        <v>0</v>
      </c>
      <c r="P118" s="864">
        <v>0</v>
      </c>
      <c r="Q118" s="864">
        <v>0</v>
      </c>
      <c r="R118" s="864">
        <v>0</v>
      </c>
      <c r="S118" s="864">
        <v>2588.5056654999998</v>
      </c>
      <c r="T118" s="864">
        <v>24129.297466200002</v>
      </c>
      <c r="U118" s="864">
        <v>0</v>
      </c>
      <c r="V118" s="864">
        <v>0</v>
      </c>
      <c r="W118" s="864">
        <v>0</v>
      </c>
    </row>
    <row r="119" spans="2:23" ht="14" thickBot="1">
      <c r="B119" s="818"/>
      <c r="C119" s="617" t="s">
        <v>161</v>
      </c>
      <c r="D119" s="864">
        <v>0</v>
      </c>
      <c r="E119" s="864">
        <v>0</v>
      </c>
      <c r="F119" s="864">
        <v>0</v>
      </c>
      <c r="G119" s="864">
        <v>0</v>
      </c>
      <c r="H119" s="864">
        <v>1613.4695227</v>
      </c>
      <c r="I119" s="864">
        <v>0</v>
      </c>
      <c r="J119" s="864">
        <v>2941.8120036999999</v>
      </c>
      <c r="K119" s="864">
        <v>0</v>
      </c>
      <c r="L119" s="864">
        <v>0</v>
      </c>
      <c r="M119" s="864">
        <v>0</v>
      </c>
      <c r="N119" s="864">
        <v>0</v>
      </c>
      <c r="O119" s="864">
        <v>0</v>
      </c>
      <c r="P119" s="864">
        <v>0</v>
      </c>
      <c r="Q119" s="864">
        <v>0</v>
      </c>
      <c r="R119" s="864">
        <v>0</v>
      </c>
      <c r="S119" s="864">
        <v>0</v>
      </c>
      <c r="T119" s="864">
        <v>2941.8120036999999</v>
      </c>
      <c r="U119" s="864">
        <v>0</v>
      </c>
      <c r="V119" s="864">
        <v>0</v>
      </c>
      <c r="W119" s="864">
        <v>1613.4695227</v>
      </c>
    </row>
    <row r="120" spans="2:23" ht="14" thickBot="1">
      <c r="B120" s="875" t="s">
        <v>125</v>
      </c>
      <c r="C120" s="866" t="s">
        <v>275</v>
      </c>
      <c r="D120" s="867">
        <v>26729323.589551602</v>
      </c>
      <c r="E120" s="867">
        <v>4459431.7939940002</v>
      </c>
      <c r="F120" s="867">
        <v>10368.089113800001</v>
      </c>
      <c r="G120" s="867">
        <v>0</v>
      </c>
      <c r="H120" s="867">
        <v>287241.77295750001</v>
      </c>
      <c r="I120" s="867">
        <v>337501.15987779998</v>
      </c>
      <c r="J120" s="867">
        <v>88682.965404500006</v>
      </c>
      <c r="K120" s="867">
        <v>0</v>
      </c>
      <c r="L120" s="867">
        <v>0</v>
      </c>
      <c r="M120" s="867">
        <v>0</v>
      </c>
      <c r="N120" s="867">
        <v>288338.1069359</v>
      </c>
      <c r="O120" s="867">
        <v>43400.245380499997</v>
      </c>
      <c r="P120" s="867">
        <v>0</v>
      </c>
      <c r="Q120" s="867">
        <v>0</v>
      </c>
      <c r="R120" s="867">
        <v>1631.7166291000001</v>
      </c>
      <c r="S120" s="867">
        <v>27355162.856365301</v>
      </c>
      <c r="T120" s="867">
        <v>4591515.0047789998</v>
      </c>
      <c r="U120" s="867">
        <v>10368.089113800001</v>
      </c>
      <c r="V120" s="867">
        <v>0</v>
      </c>
      <c r="W120" s="867">
        <v>288873.48958659999</v>
      </c>
    </row>
    <row r="121" spans="2:23" ht="14" thickBot="1">
      <c r="B121" s="876"/>
      <c r="C121" s="866" t="s">
        <v>360</v>
      </c>
      <c r="D121" s="867">
        <v>481982.79561099998</v>
      </c>
      <c r="E121" s="867">
        <v>160439.89026710001</v>
      </c>
      <c r="F121" s="867">
        <v>0</v>
      </c>
      <c r="G121" s="867">
        <v>0</v>
      </c>
      <c r="H121" s="867">
        <v>9299.3766801999991</v>
      </c>
      <c r="I121" s="867">
        <v>623650.899875</v>
      </c>
      <c r="J121" s="867">
        <v>72184.987301200003</v>
      </c>
      <c r="K121" s="867">
        <v>0</v>
      </c>
      <c r="L121" s="867">
        <v>0</v>
      </c>
      <c r="M121" s="867">
        <v>14311.7566735</v>
      </c>
      <c r="N121" s="867">
        <v>407213.12215319998</v>
      </c>
      <c r="O121" s="867">
        <v>89792.028555800003</v>
      </c>
      <c r="P121" s="867">
        <v>0</v>
      </c>
      <c r="Q121" s="867">
        <v>0</v>
      </c>
      <c r="R121" s="867">
        <v>836.36792690000004</v>
      </c>
      <c r="S121" s="867">
        <v>1512846.8176392</v>
      </c>
      <c r="T121" s="867">
        <v>322416.90612409997</v>
      </c>
      <c r="U121" s="867">
        <v>0</v>
      </c>
      <c r="V121" s="867">
        <v>0</v>
      </c>
      <c r="W121" s="867">
        <v>24447.501280500001</v>
      </c>
    </row>
    <row r="122" spans="2:23" ht="14" thickBot="1">
      <c r="B122" s="876"/>
      <c r="C122" s="866" t="s">
        <v>361</v>
      </c>
      <c r="D122" s="867">
        <v>70296.856538399996</v>
      </c>
      <c r="E122" s="867">
        <v>6257.1293740000001</v>
      </c>
      <c r="F122" s="867">
        <v>0</v>
      </c>
      <c r="G122" s="867">
        <v>0</v>
      </c>
      <c r="H122" s="867">
        <v>0</v>
      </c>
      <c r="I122" s="867">
        <v>55414.279002000003</v>
      </c>
      <c r="J122" s="867">
        <v>10131.3422835</v>
      </c>
      <c r="K122" s="867">
        <v>0</v>
      </c>
      <c r="L122" s="867">
        <v>0</v>
      </c>
      <c r="M122" s="867">
        <v>0</v>
      </c>
      <c r="N122" s="867">
        <v>28430.2730242</v>
      </c>
      <c r="O122" s="867">
        <v>840.43025339999997</v>
      </c>
      <c r="P122" s="867">
        <v>0</v>
      </c>
      <c r="Q122" s="867">
        <v>0</v>
      </c>
      <c r="R122" s="867">
        <v>0</v>
      </c>
      <c r="S122" s="867">
        <v>154141.40856459999</v>
      </c>
      <c r="T122" s="867">
        <v>17228.901911000001</v>
      </c>
      <c r="U122" s="867">
        <v>0</v>
      </c>
      <c r="V122" s="867">
        <v>0</v>
      </c>
      <c r="W122" s="867">
        <v>0</v>
      </c>
    </row>
    <row r="123" spans="2:23" ht="14" thickBot="1">
      <c r="B123" s="876"/>
      <c r="C123" s="866" t="s">
        <v>308</v>
      </c>
      <c r="D123" s="867">
        <v>49294.992374699999</v>
      </c>
      <c r="E123" s="867">
        <v>71032.754626800001</v>
      </c>
      <c r="F123" s="867">
        <v>0</v>
      </c>
      <c r="G123" s="867">
        <v>0</v>
      </c>
      <c r="H123" s="867">
        <v>5714.5726570999996</v>
      </c>
      <c r="I123" s="867">
        <v>51999.705433399999</v>
      </c>
      <c r="J123" s="867">
        <v>199323.1629315</v>
      </c>
      <c r="K123" s="867">
        <v>0</v>
      </c>
      <c r="L123" s="867">
        <v>0</v>
      </c>
      <c r="M123" s="867">
        <v>6284.2959173999998</v>
      </c>
      <c r="N123" s="867">
        <v>1919.2792595000001</v>
      </c>
      <c r="O123" s="867">
        <v>17550.364676000001</v>
      </c>
      <c r="P123" s="867">
        <v>0</v>
      </c>
      <c r="Q123" s="867">
        <v>0</v>
      </c>
      <c r="R123" s="867">
        <v>0</v>
      </c>
      <c r="S123" s="867">
        <v>103213.9770675</v>
      </c>
      <c r="T123" s="867">
        <v>287906.28223429999</v>
      </c>
      <c r="U123" s="867">
        <v>0</v>
      </c>
      <c r="V123" s="867">
        <v>0</v>
      </c>
      <c r="W123" s="867">
        <v>11998.8685745</v>
      </c>
    </row>
    <row r="124" spans="2:23" ht="14" thickBot="1">
      <c r="B124" s="876"/>
      <c r="C124" s="866" t="s">
        <v>291</v>
      </c>
      <c r="D124" s="867">
        <v>452694.18243799999</v>
      </c>
      <c r="E124" s="867">
        <v>861366.05248820002</v>
      </c>
      <c r="F124" s="867">
        <v>0</v>
      </c>
      <c r="G124" s="867">
        <v>0</v>
      </c>
      <c r="H124" s="867">
        <v>5868.6783501</v>
      </c>
      <c r="I124" s="867">
        <v>3900788.9417400998</v>
      </c>
      <c r="J124" s="867">
        <v>6091543.7585405996</v>
      </c>
      <c r="K124" s="867">
        <v>5217.5019554</v>
      </c>
      <c r="L124" s="867">
        <v>0</v>
      </c>
      <c r="M124" s="867">
        <v>93504.150507400002</v>
      </c>
      <c r="N124" s="867">
        <v>235085.60371610001</v>
      </c>
      <c r="O124" s="867">
        <v>526215.59269680001</v>
      </c>
      <c r="P124" s="867">
        <v>0</v>
      </c>
      <c r="Q124" s="867">
        <v>0</v>
      </c>
      <c r="R124" s="867">
        <v>0</v>
      </c>
      <c r="S124" s="867">
        <v>4588568.7278942</v>
      </c>
      <c r="T124" s="867">
        <v>7479125.4037255999</v>
      </c>
      <c r="U124" s="867">
        <v>5217.5019554</v>
      </c>
      <c r="V124" s="867">
        <v>0</v>
      </c>
      <c r="W124" s="867">
        <v>99372.828857500004</v>
      </c>
    </row>
    <row r="125" spans="2:23" ht="14" thickBot="1">
      <c r="B125" s="876"/>
      <c r="C125" s="866" t="s">
        <v>294</v>
      </c>
      <c r="D125" s="867">
        <v>572089.46319110005</v>
      </c>
      <c r="E125" s="867">
        <v>1104763.7903833</v>
      </c>
      <c r="F125" s="867">
        <v>4568.0733173999997</v>
      </c>
      <c r="G125" s="867">
        <v>0</v>
      </c>
      <c r="H125" s="867">
        <v>22922.0849132</v>
      </c>
      <c r="I125" s="867">
        <v>1879477.2327181001</v>
      </c>
      <c r="J125" s="867">
        <v>3437107.7474019001</v>
      </c>
      <c r="K125" s="867">
        <v>6085.8503210999997</v>
      </c>
      <c r="L125" s="867">
        <v>0</v>
      </c>
      <c r="M125" s="867">
        <v>60987.685926400001</v>
      </c>
      <c r="N125" s="867">
        <v>139081.5445324</v>
      </c>
      <c r="O125" s="867">
        <v>320108.59745439998</v>
      </c>
      <c r="P125" s="867">
        <v>0</v>
      </c>
      <c r="Q125" s="867">
        <v>0</v>
      </c>
      <c r="R125" s="867">
        <v>0</v>
      </c>
      <c r="S125" s="867">
        <v>2590648.2404415999</v>
      </c>
      <c r="T125" s="867">
        <v>4861980.1352396002</v>
      </c>
      <c r="U125" s="867">
        <v>10653.9236385</v>
      </c>
      <c r="V125" s="867">
        <v>0</v>
      </c>
      <c r="W125" s="867">
        <v>83909.770839599994</v>
      </c>
    </row>
    <row r="126" spans="2:23" ht="14" thickBot="1">
      <c r="B126" s="876"/>
      <c r="C126" s="866" t="s">
        <v>300</v>
      </c>
      <c r="D126" s="867">
        <v>202309.25928140001</v>
      </c>
      <c r="E126" s="867">
        <v>292755.3853126</v>
      </c>
      <c r="F126" s="867">
        <v>0</v>
      </c>
      <c r="G126" s="867">
        <v>0</v>
      </c>
      <c r="H126" s="867">
        <v>5328.2924395</v>
      </c>
      <c r="I126" s="867">
        <v>44230.932410699999</v>
      </c>
      <c r="J126" s="867">
        <v>5528.5849666000004</v>
      </c>
      <c r="K126" s="867">
        <v>0</v>
      </c>
      <c r="L126" s="867">
        <v>0</v>
      </c>
      <c r="M126" s="867">
        <v>0</v>
      </c>
      <c r="N126" s="867">
        <v>0</v>
      </c>
      <c r="O126" s="867">
        <v>27260.2568809</v>
      </c>
      <c r="P126" s="867">
        <v>0</v>
      </c>
      <c r="Q126" s="867">
        <v>0</v>
      </c>
      <c r="R126" s="867">
        <v>0</v>
      </c>
      <c r="S126" s="867">
        <v>246540.19169199999</v>
      </c>
      <c r="T126" s="867">
        <v>325544.22716000001</v>
      </c>
      <c r="U126" s="867">
        <v>0</v>
      </c>
      <c r="V126" s="867">
        <v>0</v>
      </c>
      <c r="W126" s="867">
        <v>5328.2924395</v>
      </c>
    </row>
    <row r="127" spans="2:23" ht="14" thickBot="1">
      <c r="B127" s="876"/>
      <c r="C127" s="866" t="s">
        <v>302</v>
      </c>
      <c r="D127" s="867">
        <v>1602.4781713</v>
      </c>
      <c r="E127" s="867">
        <v>38488.038541100002</v>
      </c>
      <c r="F127" s="867">
        <v>0</v>
      </c>
      <c r="G127" s="867">
        <v>0</v>
      </c>
      <c r="H127" s="867">
        <v>0</v>
      </c>
      <c r="I127" s="867">
        <v>7302.5104531999996</v>
      </c>
      <c r="J127" s="867">
        <v>15819.0006051</v>
      </c>
      <c r="K127" s="867">
        <v>0</v>
      </c>
      <c r="L127" s="867">
        <v>0</v>
      </c>
      <c r="M127" s="867">
        <v>0</v>
      </c>
      <c r="N127" s="867">
        <v>0</v>
      </c>
      <c r="O127" s="867">
        <v>4716.7612318000001</v>
      </c>
      <c r="P127" s="867">
        <v>0</v>
      </c>
      <c r="Q127" s="867">
        <v>0</v>
      </c>
      <c r="R127" s="867">
        <v>0</v>
      </c>
      <c r="S127" s="867">
        <v>8904.9886244999998</v>
      </c>
      <c r="T127" s="867">
        <v>59023.800378</v>
      </c>
      <c r="U127" s="867">
        <v>0</v>
      </c>
      <c r="V127" s="867">
        <v>0</v>
      </c>
      <c r="W127" s="867">
        <v>0</v>
      </c>
    </row>
    <row r="128" spans="2:23" ht="14" thickBot="1">
      <c r="B128" s="876"/>
      <c r="C128" s="866" t="s">
        <v>362</v>
      </c>
      <c r="D128" s="867">
        <v>45692.284123999998</v>
      </c>
      <c r="E128" s="867">
        <v>27094.3587644</v>
      </c>
      <c r="F128" s="867">
        <v>0</v>
      </c>
      <c r="G128" s="867">
        <v>0</v>
      </c>
      <c r="H128" s="867">
        <v>0</v>
      </c>
      <c r="I128" s="867">
        <v>67623.936910699995</v>
      </c>
      <c r="J128" s="867">
        <v>74689.674750999999</v>
      </c>
      <c r="K128" s="867">
        <v>0</v>
      </c>
      <c r="L128" s="867">
        <v>0</v>
      </c>
      <c r="M128" s="867">
        <v>15541.931521500001</v>
      </c>
      <c r="N128" s="867">
        <v>0</v>
      </c>
      <c r="O128" s="867">
        <v>674.68084710000005</v>
      </c>
      <c r="P128" s="867">
        <v>0</v>
      </c>
      <c r="Q128" s="867">
        <v>0</v>
      </c>
      <c r="R128" s="867">
        <v>0</v>
      </c>
      <c r="S128" s="867">
        <v>113316.22103469999</v>
      </c>
      <c r="T128" s="867">
        <v>102458.7143625</v>
      </c>
      <c r="U128" s="867">
        <v>0</v>
      </c>
      <c r="V128" s="867">
        <v>0</v>
      </c>
      <c r="W128" s="867">
        <v>15541.931521500001</v>
      </c>
    </row>
    <row r="129" spans="1:23" ht="14" thickBot="1">
      <c r="B129" s="876"/>
      <c r="C129" s="866" t="s">
        <v>363</v>
      </c>
      <c r="D129" s="867">
        <v>0</v>
      </c>
      <c r="E129" s="867">
        <v>0</v>
      </c>
      <c r="F129" s="867">
        <v>0</v>
      </c>
      <c r="G129" s="867">
        <v>236250.1587157</v>
      </c>
      <c r="H129" s="867">
        <v>0</v>
      </c>
      <c r="I129" s="867">
        <v>0</v>
      </c>
      <c r="J129" s="867">
        <v>0</v>
      </c>
      <c r="K129" s="867">
        <v>0</v>
      </c>
      <c r="L129" s="867">
        <v>620014.63343419996</v>
      </c>
      <c r="M129" s="867">
        <v>0</v>
      </c>
      <c r="N129" s="867">
        <v>0</v>
      </c>
      <c r="O129" s="867">
        <v>0</v>
      </c>
      <c r="P129" s="867">
        <v>0</v>
      </c>
      <c r="Q129" s="867">
        <v>77875.985115400006</v>
      </c>
      <c r="R129" s="867">
        <v>0</v>
      </c>
      <c r="S129" s="867">
        <v>0</v>
      </c>
      <c r="T129" s="867">
        <v>0</v>
      </c>
      <c r="U129" s="867">
        <v>0</v>
      </c>
      <c r="V129" s="867">
        <v>934140.77726530004</v>
      </c>
      <c r="W129" s="867">
        <v>0</v>
      </c>
    </row>
    <row r="130" spans="1:23" ht="14" thickBot="1">
      <c r="B130" s="876"/>
      <c r="C130" s="866" t="s">
        <v>83</v>
      </c>
      <c r="D130" s="867">
        <v>50245.378557800002</v>
      </c>
      <c r="E130" s="867">
        <v>95718.408761400002</v>
      </c>
      <c r="F130" s="867">
        <v>0</v>
      </c>
      <c r="G130" s="867">
        <v>0</v>
      </c>
      <c r="H130" s="867">
        <v>1716.7517247999999</v>
      </c>
      <c r="I130" s="867">
        <v>11405.485714799999</v>
      </c>
      <c r="J130" s="867">
        <v>43801.026420200003</v>
      </c>
      <c r="K130" s="867">
        <v>0</v>
      </c>
      <c r="L130" s="867">
        <v>0</v>
      </c>
      <c r="M130" s="867">
        <v>0</v>
      </c>
      <c r="N130" s="867">
        <v>10741.6856269</v>
      </c>
      <c r="O130" s="867">
        <v>4290.6886745000002</v>
      </c>
      <c r="P130" s="867">
        <v>0</v>
      </c>
      <c r="Q130" s="867">
        <v>0</v>
      </c>
      <c r="R130" s="867">
        <v>0</v>
      </c>
      <c r="S130" s="867">
        <v>72392.549899399994</v>
      </c>
      <c r="T130" s="867">
        <v>143810.12385609999</v>
      </c>
      <c r="U130" s="867">
        <v>0</v>
      </c>
      <c r="V130" s="867">
        <v>0</v>
      </c>
      <c r="W130" s="867">
        <v>1716.7517247999999</v>
      </c>
    </row>
    <row r="131" spans="1:23" ht="14" thickBot="1">
      <c r="B131" s="876"/>
      <c r="C131" s="866" t="s">
        <v>161</v>
      </c>
      <c r="D131" s="867">
        <v>16718.793881599999</v>
      </c>
      <c r="E131" s="867">
        <v>7233.6467683999999</v>
      </c>
      <c r="F131" s="867">
        <v>0</v>
      </c>
      <c r="G131" s="867">
        <v>0</v>
      </c>
      <c r="H131" s="867">
        <v>36185.838946999997</v>
      </c>
      <c r="I131" s="867">
        <v>3686.8842138999998</v>
      </c>
      <c r="J131" s="867">
        <v>21349.541581699999</v>
      </c>
      <c r="K131" s="867">
        <v>0</v>
      </c>
      <c r="L131" s="867">
        <v>0</v>
      </c>
      <c r="M131" s="867">
        <v>6810.1139400000002</v>
      </c>
      <c r="N131" s="867">
        <v>1648.0165953999999</v>
      </c>
      <c r="O131" s="867">
        <v>0</v>
      </c>
      <c r="P131" s="867">
        <v>0</v>
      </c>
      <c r="Q131" s="867">
        <v>0</v>
      </c>
      <c r="R131" s="867">
        <v>0</v>
      </c>
      <c r="S131" s="867">
        <v>22053.6946909</v>
      </c>
      <c r="T131" s="867">
        <v>28583.188350100001</v>
      </c>
      <c r="U131" s="867">
        <v>0</v>
      </c>
      <c r="V131" s="867">
        <v>0</v>
      </c>
      <c r="W131" s="867">
        <v>42995.952886999999</v>
      </c>
    </row>
    <row r="133" spans="1:23">
      <c r="D133" s="861" t="s">
        <v>155</v>
      </c>
      <c r="E133" s="826"/>
      <c r="F133" s="826"/>
      <c r="G133" s="826"/>
      <c r="H133" s="826"/>
      <c r="I133" s="835" t="s">
        <v>156</v>
      </c>
      <c r="J133" s="818"/>
      <c r="K133" s="818"/>
      <c r="L133" s="818"/>
      <c r="M133" s="818"/>
      <c r="N133" s="861" t="s">
        <v>157</v>
      </c>
      <c r="O133" s="826"/>
      <c r="P133" s="826"/>
      <c r="Q133" s="826"/>
      <c r="R133" s="826"/>
      <c r="S133" s="835" t="s">
        <v>125</v>
      </c>
      <c r="T133" s="818"/>
      <c r="U133" s="818"/>
      <c r="V133" s="818"/>
      <c r="W133" s="818"/>
    </row>
    <row r="134" spans="1:23">
      <c r="D134" s="862" t="s">
        <v>68</v>
      </c>
      <c r="E134" s="862" t="s">
        <v>69</v>
      </c>
      <c r="F134" s="862" t="s">
        <v>159</v>
      </c>
      <c r="G134" s="862" t="s">
        <v>160</v>
      </c>
      <c r="H134" s="862" t="s">
        <v>161</v>
      </c>
      <c r="I134" s="615" t="s">
        <v>68</v>
      </c>
      <c r="J134" s="615" t="s">
        <v>69</v>
      </c>
      <c r="K134" s="615" t="s">
        <v>159</v>
      </c>
      <c r="L134" s="615" t="s">
        <v>160</v>
      </c>
      <c r="M134" s="615" t="s">
        <v>161</v>
      </c>
      <c r="N134" s="862" t="s">
        <v>68</v>
      </c>
      <c r="O134" s="862" t="s">
        <v>69</v>
      </c>
      <c r="P134" s="862" t="s">
        <v>159</v>
      </c>
      <c r="Q134" s="862" t="s">
        <v>160</v>
      </c>
      <c r="R134" s="862" t="s">
        <v>161</v>
      </c>
      <c r="S134" s="615" t="s">
        <v>68</v>
      </c>
      <c r="T134" s="615" t="s">
        <v>69</v>
      </c>
      <c r="U134" s="615" t="s">
        <v>159</v>
      </c>
      <c r="V134" s="615" t="s">
        <v>160</v>
      </c>
      <c r="W134" s="615" t="s">
        <v>161</v>
      </c>
    </row>
    <row r="135" spans="1:23">
      <c r="A135" s="200" t="s">
        <v>174</v>
      </c>
      <c r="C135" s="619" t="s">
        <v>374</v>
      </c>
      <c r="D135" s="868">
        <f>SUM(D120:D131)</f>
        <v>28672250.073720906</v>
      </c>
      <c r="I135" s="868">
        <f>SUM(I120:I131)</f>
        <v>6983081.9683496999</v>
      </c>
      <c r="N135" s="868">
        <f>SUM(N120:N131)</f>
        <v>1112457.6318436</v>
      </c>
      <c r="S135" s="868">
        <f>SUM(S120:S131)</f>
        <v>36767789.673913896</v>
      </c>
    </row>
    <row r="136" spans="1:23">
      <c r="C136" s="619" t="s">
        <v>375</v>
      </c>
      <c r="H136" s="868">
        <f>SUM(D120:H131)</f>
        <v>36422295.012818508</v>
      </c>
      <c r="M136" s="868">
        <f>SUM(I120:M131)</f>
        <v>17872001.680734396</v>
      </c>
      <c r="R136" s="868">
        <f>SUM(N120:R131)</f>
        <v>2227651.3481661999</v>
      </c>
      <c r="W136" s="868">
        <f>SUM(S120:W131)</f>
        <v>56521948.041718692</v>
      </c>
    </row>
    <row r="137" spans="1:23">
      <c r="C137" s="619" t="s">
        <v>380</v>
      </c>
      <c r="D137" s="621">
        <f>D135/H136*100</f>
        <v>78.721700715536898</v>
      </c>
      <c r="I137" s="621">
        <f>I135/M136*100</f>
        <v>39.072746819833284</v>
      </c>
      <c r="N137" s="621">
        <f>N135/R136*100</f>
        <v>49.938588134959893</v>
      </c>
      <c r="S137" s="621">
        <f>S135/W136*100</f>
        <v>65.050464373194799</v>
      </c>
    </row>
    <row r="143" spans="1:23" ht="16">
      <c r="C143" s="620" t="s">
        <v>383</v>
      </c>
      <c r="D143" s="877" t="s">
        <v>36</v>
      </c>
      <c r="E143" s="877" t="s">
        <v>37</v>
      </c>
      <c r="F143" s="877" t="s">
        <v>38</v>
      </c>
    </row>
    <row r="144" spans="1:23" ht="16">
      <c r="C144" s="877" t="s">
        <v>224</v>
      </c>
      <c r="D144" s="878">
        <f>S137</f>
        <v>65.050464373194799</v>
      </c>
      <c r="E144" s="878">
        <f>(I135+N135)/(M136+R136)*100</f>
        <v>40.277011690465514</v>
      </c>
      <c r="F144" s="878">
        <f>D137</f>
        <v>78.721700715536898</v>
      </c>
    </row>
  </sheetData>
  <mergeCells count="20">
    <mergeCell ref="N133:R133"/>
    <mergeCell ref="S133:W133"/>
    <mergeCell ref="B84:B95"/>
    <mergeCell ref="B96:B107"/>
    <mergeCell ref="B108:B119"/>
    <mergeCell ref="B120:B131"/>
    <mergeCell ref="D133:H133"/>
    <mergeCell ref="I133:M133"/>
    <mergeCell ref="B12:B23"/>
    <mergeCell ref="B24:B35"/>
    <mergeCell ref="B36:B47"/>
    <mergeCell ref="B48:B59"/>
    <mergeCell ref="B60:B71"/>
    <mergeCell ref="B72:B83"/>
    <mergeCell ref="A9:C9"/>
    <mergeCell ref="D9:H9"/>
    <mergeCell ref="I9:M9"/>
    <mergeCell ref="N9:R9"/>
    <mergeCell ref="S9:W9"/>
    <mergeCell ref="A10:C10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44"/>
  <sheetViews>
    <sheetView topLeftCell="A81" workbookViewId="0">
      <selection activeCell="B10" sqref="B10"/>
    </sheetView>
  </sheetViews>
  <sheetFormatPr baseColWidth="10" defaultColWidth="8.83203125" defaultRowHeight="13"/>
  <cols>
    <col min="1" max="2" width="8.83203125" style="45"/>
    <col min="3" max="3" width="30.1640625" style="45" customWidth="1"/>
    <col min="4" max="4" width="11.5" style="45" customWidth="1"/>
    <col min="5" max="5" width="22" style="45" customWidth="1"/>
    <col min="6" max="16384" width="8.83203125" style="45"/>
  </cols>
  <sheetData>
    <row r="1" spans="3:8" ht="16">
      <c r="C1" s="730" t="s">
        <v>39</v>
      </c>
      <c r="D1" s="731"/>
      <c r="E1" s="44" t="s">
        <v>40</v>
      </c>
      <c r="F1" s="732" t="s">
        <v>35</v>
      </c>
      <c r="G1" s="732"/>
      <c r="H1" s="733"/>
    </row>
    <row r="2" spans="3:8">
      <c r="C2" s="736" t="s">
        <v>41</v>
      </c>
      <c r="D2" s="737"/>
      <c r="E2" s="46" t="s">
        <v>42</v>
      </c>
      <c r="F2" s="734"/>
      <c r="G2" s="734"/>
      <c r="H2" s="735"/>
    </row>
    <row r="3" spans="3:8" ht="16">
      <c r="C3" s="738" t="s">
        <v>43</v>
      </c>
      <c r="D3" s="739"/>
      <c r="E3" s="47" t="s">
        <v>44</v>
      </c>
      <c r="F3" s="740">
        <v>2015</v>
      </c>
      <c r="G3" s="740"/>
      <c r="H3" s="741"/>
    </row>
    <row r="4" spans="3:8">
      <c r="C4" s="48" t="s">
        <v>45</v>
      </c>
      <c r="D4" s="49" t="s">
        <v>46</v>
      </c>
      <c r="E4" s="50"/>
      <c r="F4" s="51" t="s">
        <v>38</v>
      </c>
      <c r="G4" s="51" t="s">
        <v>37</v>
      </c>
      <c r="H4" s="52" t="s">
        <v>36</v>
      </c>
    </row>
    <row r="5" spans="3:8">
      <c r="C5" s="53"/>
      <c r="D5" s="54"/>
      <c r="E5" s="55" t="s">
        <v>47</v>
      </c>
      <c r="F5" s="56">
        <v>99.599649999999997</v>
      </c>
      <c r="G5" s="56">
        <v>83.265519999999995</v>
      </c>
      <c r="H5" s="57">
        <v>93.777890000000014</v>
      </c>
    </row>
    <row r="6" spans="3:8">
      <c r="C6" s="728"/>
      <c r="D6" s="729"/>
      <c r="E6" s="58" t="s">
        <v>48</v>
      </c>
      <c r="F6" s="56">
        <v>98.260869999999997</v>
      </c>
      <c r="G6" s="56">
        <v>68.907379999999989</v>
      </c>
      <c r="H6" s="57">
        <v>87.798790000000011</v>
      </c>
    </row>
    <row r="7" spans="3:8">
      <c r="C7" s="728"/>
      <c r="D7" s="729"/>
      <c r="E7" s="58" t="s">
        <v>15</v>
      </c>
      <c r="F7" s="59">
        <v>1.3387799999999999</v>
      </c>
      <c r="G7" s="59">
        <v>14.358140000000006</v>
      </c>
      <c r="H7" s="60">
        <v>5.9791000000000025</v>
      </c>
    </row>
    <row r="8" spans="3:8" ht="14">
      <c r="C8" s="61"/>
      <c r="D8" s="716" t="s">
        <v>49</v>
      </c>
      <c r="E8" s="717"/>
      <c r="F8" s="62"/>
      <c r="G8" s="62"/>
      <c r="H8" s="63"/>
    </row>
    <row r="9" spans="3:8">
      <c r="C9" s="64"/>
      <c r="D9" s="65"/>
      <c r="E9" s="66" t="s">
        <v>50</v>
      </c>
      <c r="F9" s="67"/>
      <c r="G9" s="67"/>
      <c r="H9" s="68"/>
    </row>
    <row r="10" spans="3:8">
      <c r="C10" s="64" t="s">
        <v>51</v>
      </c>
      <c r="D10" s="69"/>
      <c r="E10" s="58" t="s">
        <v>51</v>
      </c>
      <c r="F10" s="67">
        <v>91.163629999999998</v>
      </c>
      <c r="G10" s="67">
        <v>50.64537</v>
      </c>
      <c r="H10" s="68">
        <v>78.341099999999997</v>
      </c>
    </row>
    <row r="11" spans="3:8">
      <c r="C11" s="64" t="s">
        <v>52</v>
      </c>
      <c r="D11" s="69"/>
      <c r="E11" s="58" t="s">
        <v>53</v>
      </c>
      <c r="F11" s="67">
        <v>96.945329999999998</v>
      </c>
      <c r="G11" s="67">
        <v>74.602670000000003</v>
      </c>
      <c r="H11" s="68">
        <v>89.87469999999999</v>
      </c>
    </row>
    <row r="12" spans="3:8">
      <c r="C12" s="64"/>
      <c r="D12" s="69"/>
      <c r="E12" s="70" t="s">
        <v>54</v>
      </c>
      <c r="F12" s="67">
        <v>86.247269999999986</v>
      </c>
      <c r="G12" s="67">
        <v>61.307849999999995</v>
      </c>
      <c r="H12" s="68">
        <v>77.358439999999987</v>
      </c>
    </row>
    <row r="13" spans="3:8">
      <c r="C13" s="64"/>
      <c r="D13" s="69"/>
      <c r="E13" s="58" t="s">
        <v>55</v>
      </c>
      <c r="F13" s="67"/>
      <c r="G13" s="67"/>
      <c r="H13" s="68"/>
    </row>
    <row r="14" spans="3:8">
      <c r="C14" s="64" t="s">
        <v>56</v>
      </c>
      <c r="D14" s="69"/>
      <c r="E14" s="58" t="s">
        <v>57</v>
      </c>
      <c r="F14" s="67">
        <v>86.247269999999986</v>
      </c>
      <c r="G14" s="67">
        <v>61.307849999999995</v>
      </c>
      <c r="H14" s="68">
        <v>77.358439999999987</v>
      </c>
    </row>
    <row r="15" spans="3:8">
      <c r="C15" s="64"/>
      <c r="D15" s="69"/>
      <c r="E15" s="58" t="s">
        <v>58</v>
      </c>
      <c r="F15" s="67"/>
      <c r="G15" s="67"/>
      <c r="H15" s="68"/>
    </row>
    <row r="16" spans="3:8">
      <c r="C16" s="64"/>
      <c r="D16" s="69"/>
      <c r="E16" s="58" t="s">
        <v>59</v>
      </c>
      <c r="F16" s="67"/>
      <c r="G16" s="67"/>
      <c r="H16" s="68"/>
    </row>
    <row r="17" spans="3:8">
      <c r="C17" s="64"/>
      <c r="D17" s="69"/>
      <c r="E17" s="70" t="s">
        <v>60</v>
      </c>
      <c r="F17" s="67"/>
      <c r="G17" s="67"/>
      <c r="H17" s="68"/>
    </row>
    <row r="18" spans="3:8">
      <c r="C18" s="64"/>
      <c r="D18" s="69"/>
      <c r="E18" s="58" t="s">
        <v>61</v>
      </c>
      <c r="F18" s="67"/>
      <c r="G18" s="67"/>
      <c r="H18" s="68"/>
    </row>
    <row r="19" spans="3:8" ht="14">
      <c r="C19" s="71"/>
      <c r="D19" s="69"/>
      <c r="E19" s="58" t="s">
        <v>62</v>
      </c>
      <c r="F19" s="67"/>
      <c r="G19" s="67"/>
      <c r="H19" s="68"/>
    </row>
    <row r="20" spans="3:8">
      <c r="C20" s="72"/>
      <c r="D20" s="69"/>
      <c r="E20" s="58" t="s">
        <v>63</v>
      </c>
      <c r="F20" s="67"/>
      <c r="G20" s="67"/>
      <c r="H20" s="68"/>
    </row>
    <row r="21" spans="3:8">
      <c r="C21" s="72"/>
      <c r="D21" s="69"/>
      <c r="E21" s="58" t="s">
        <v>64</v>
      </c>
      <c r="F21" s="67"/>
      <c r="G21" s="67"/>
      <c r="H21" s="73"/>
    </row>
    <row r="22" spans="3:8">
      <c r="C22" s="74"/>
      <c r="D22" s="75"/>
      <c r="E22" s="76" t="s">
        <v>65</v>
      </c>
      <c r="F22" s="67"/>
      <c r="G22" s="77"/>
      <c r="H22" s="68"/>
    </row>
    <row r="23" spans="3:8">
      <c r="C23" s="72"/>
      <c r="D23" s="716" t="s">
        <v>66</v>
      </c>
      <c r="E23" s="717"/>
      <c r="F23" s="62"/>
      <c r="G23" s="62"/>
      <c r="H23" s="78"/>
    </row>
    <row r="24" spans="3:8">
      <c r="C24" s="72"/>
      <c r="D24" s="79"/>
      <c r="E24" s="66" t="s">
        <v>47</v>
      </c>
      <c r="F24" s="80"/>
      <c r="G24" s="80"/>
      <c r="H24" s="81"/>
    </row>
    <row r="25" spans="3:8">
      <c r="C25" s="82"/>
      <c r="D25" s="83"/>
      <c r="E25" s="70" t="s">
        <v>48</v>
      </c>
      <c r="F25" s="80"/>
      <c r="G25" s="80"/>
      <c r="H25" s="81"/>
    </row>
    <row r="26" spans="3:8">
      <c r="C26" s="82"/>
      <c r="D26" s="83"/>
      <c r="E26" s="70" t="s">
        <v>50</v>
      </c>
      <c r="F26" s="80"/>
      <c r="G26" s="80"/>
      <c r="H26" s="81"/>
    </row>
    <row r="27" spans="3:8">
      <c r="C27" s="82"/>
      <c r="D27" s="83"/>
      <c r="E27" s="58" t="s">
        <v>51</v>
      </c>
      <c r="F27" s="80"/>
      <c r="G27" s="80"/>
      <c r="H27" s="81"/>
    </row>
    <row r="28" spans="3:8">
      <c r="C28" s="82"/>
      <c r="D28" s="83"/>
      <c r="E28" s="58" t="s">
        <v>53</v>
      </c>
      <c r="F28" s="80"/>
      <c r="G28" s="80"/>
      <c r="H28" s="81"/>
    </row>
    <row r="29" spans="3:8">
      <c r="C29" s="82"/>
      <c r="D29" s="83"/>
      <c r="E29" s="70" t="s">
        <v>54</v>
      </c>
      <c r="F29" s="80"/>
      <c r="G29" s="80"/>
      <c r="H29" s="81"/>
    </row>
    <row r="30" spans="3:8">
      <c r="C30" s="82"/>
      <c r="D30" s="84"/>
      <c r="E30" s="85" t="s">
        <v>60</v>
      </c>
      <c r="F30" s="80"/>
      <c r="G30" s="80"/>
      <c r="H30" s="81"/>
    </row>
    <row r="31" spans="3:8">
      <c r="C31" s="82"/>
      <c r="D31" s="718" t="s">
        <v>67</v>
      </c>
      <c r="E31" s="719"/>
      <c r="F31" s="86"/>
      <c r="G31" s="86"/>
      <c r="H31" s="87"/>
    </row>
    <row r="32" spans="3:8">
      <c r="C32" s="82"/>
      <c r="D32" s="88"/>
      <c r="E32" s="89" t="s">
        <v>47</v>
      </c>
      <c r="F32" s="90" t="s">
        <v>68</v>
      </c>
      <c r="G32" s="90" t="s">
        <v>68</v>
      </c>
      <c r="H32" s="91" t="s">
        <v>69</v>
      </c>
    </row>
    <row r="33" spans="3:8">
      <c r="C33" s="82"/>
      <c r="D33" s="54"/>
      <c r="E33" s="92" t="s">
        <v>48</v>
      </c>
      <c r="F33" s="90" t="s">
        <v>68</v>
      </c>
      <c r="G33" s="90" t="s">
        <v>68</v>
      </c>
      <c r="H33" s="91" t="s">
        <v>69</v>
      </c>
    </row>
    <row r="34" spans="3:8">
      <c r="C34" s="82"/>
      <c r="D34" s="54"/>
      <c r="E34" s="92" t="s">
        <v>50</v>
      </c>
      <c r="F34" s="90" t="s">
        <v>70</v>
      </c>
      <c r="G34" s="90" t="s">
        <v>70</v>
      </c>
      <c r="H34" s="91" t="s">
        <v>70</v>
      </c>
    </row>
    <row r="35" spans="3:8">
      <c r="C35" s="82"/>
      <c r="D35" s="83"/>
      <c r="E35" s="93" t="s">
        <v>51</v>
      </c>
      <c r="F35" s="90" t="s">
        <v>69</v>
      </c>
      <c r="G35" s="90" t="s">
        <v>69</v>
      </c>
      <c r="H35" s="91" t="s">
        <v>69</v>
      </c>
    </row>
    <row r="36" spans="3:8">
      <c r="C36" s="82"/>
      <c r="D36" s="83"/>
      <c r="E36" s="58" t="s">
        <v>53</v>
      </c>
      <c r="F36" s="90" t="s">
        <v>69</v>
      </c>
      <c r="G36" s="90" t="s">
        <v>69</v>
      </c>
      <c r="H36" s="91" t="s">
        <v>69</v>
      </c>
    </row>
    <row r="37" spans="3:8">
      <c r="C37" s="82"/>
      <c r="D37" s="83"/>
      <c r="E37" s="70" t="s">
        <v>54</v>
      </c>
      <c r="F37" s="90" t="s">
        <v>68</v>
      </c>
      <c r="G37" s="90" t="s">
        <v>68</v>
      </c>
      <c r="H37" s="91" t="s">
        <v>68</v>
      </c>
    </row>
    <row r="38" spans="3:8">
      <c r="C38" s="82"/>
      <c r="D38" s="83"/>
      <c r="E38" s="70" t="s">
        <v>60</v>
      </c>
      <c r="F38" s="90" t="s">
        <v>69</v>
      </c>
      <c r="G38" s="90" t="s">
        <v>69</v>
      </c>
      <c r="H38" s="91" t="s">
        <v>69</v>
      </c>
    </row>
    <row r="39" spans="3:8" ht="16" thickBot="1">
      <c r="C39" s="94" t="s">
        <v>71</v>
      </c>
      <c r="D39" s="720"/>
      <c r="E39" s="721"/>
      <c r="F39" s="721"/>
      <c r="G39" s="721"/>
      <c r="H39" s="722"/>
    </row>
    <row r="40" spans="3:8">
      <c r="C40" s="95" t="s">
        <v>72</v>
      </c>
      <c r="D40" s="723" t="s">
        <v>73</v>
      </c>
      <c r="E40" s="723"/>
      <c r="F40" s="96" t="s">
        <v>38</v>
      </c>
      <c r="G40" s="96" t="s">
        <v>37</v>
      </c>
      <c r="H40" s="97" t="s">
        <v>36</v>
      </c>
    </row>
    <row r="41" spans="3:8">
      <c r="C41" s="98"/>
      <c r="D41" s="724" t="s">
        <v>74</v>
      </c>
      <c r="E41" s="725"/>
      <c r="F41" s="99">
        <v>98.260869999999997</v>
      </c>
      <c r="G41" s="99">
        <v>68.907379999999989</v>
      </c>
      <c r="H41" s="100">
        <v>87.798790000000011</v>
      </c>
    </row>
    <row r="42" spans="3:8">
      <c r="C42" s="101"/>
      <c r="D42" s="102"/>
      <c r="E42" s="103" t="s">
        <v>75</v>
      </c>
      <c r="F42" s="104">
        <v>90.385900000000007</v>
      </c>
      <c r="G42" s="104">
        <v>36.662599999999998</v>
      </c>
      <c r="H42" s="105">
        <v>71.238020000000006</v>
      </c>
    </row>
    <row r="43" spans="3:8">
      <c r="C43" s="106" t="s">
        <v>76</v>
      </c>
      <c r="D43" s="107"/>
      <c r="E43" s="108" t="s">
        <v>77</v>
      </c>
      <c r="F43" s="104">
        <v>66.690790000000007</v>
      </c>
      <c r="G43" s="104">
        <v>7.5531699999999997</v>
      </c>
      <c r="H43" s="105">
        <v>45.613160000000001</v>
      </c>
    </row>
    <row r="44" spans="3:8">
      <c r="C44" s="106" t="s">
        <v>78</v>
      </c>
      <c r="D44" s="107"/>
      <c r="E44" s="108" t="s">
        <v>79</v>
      </c>
      <c r="F44" s="104">
        <v>23.69511</v>
      </c>
      <c r="G44" s="104">
        <v>29.10943</v>
      </c>
      <c r="H44" s="105">
        <v>25.624860000000002</v>
      </c>
    </row>
    <row r="45" spans="3:8">
      <c r="C45" s="109" t="s">
        <v>80</v>
      </c>
      <c r="D45" s="107"/>
      <c r="E45" s="108" t="s">
        <v>81</v>
      </c>
      <c r="F45" s="104">
        <v>6.82301</v>
      </c>
      <c r="G45" s="104">
        <v>26.550719999999998</v>
      </c>
      <c r="H45" s="105">
        <v>13.854290000000001</v>
      </c>
    </row>
    <row r="46" spans="3:8">
      <c r="C46" s="106" t="s">
        <v>82</v>
      </c>
      <c r="D46" s="107"/>
      <c r="E46" s="108" t="s">
        <v>83</v>
      </c>
      <c r="F46" s="104">
        <v>1.05196</v>
      </c>
      <c r="G46" s="104">
        <v>5.6940600000000003</v>
      </c>
      <c r="H46" s="105">
        <v>2.70648</v>
      </c>
    </row>
    <row r="47" spans="3:8">
      <c r="C47" s="101"/>
      <c r="D47" s="714" t="s">
        <v>84</v>
      </c>
      <c r="E47" s="715"/>
      <c r="F47" s="99">
        <v>0.46976999999999997</v>
      </c>
      <c r="G47" s="99">
        <v>14.430060000000001</v>
      </c>
      <c r="H47" s="100">
        <v>5.4454399999999996</v>
      </c>
    </row>
    <row r="48" spans="3:8">
      <c r="C48" s="101"/>
      <c r="D48" s="110"/>
      <c r="E48" s="111" t="s">
        <v>85</v>
      </c>
      <c r="F48" s="112">
        <v>0.36926999999999999</v>
      </c>
      <c r="G48" s="112">
        <v>8.1143999999999998</v>
      </c>
      <c r="H48" s="113">
        <v>3.1297600000000001</v>
      </c>
    </row>
    <row r="49" spans="3:8">
      <c r="C49" s="101"/>
      <c r="D49" s="110"/>
      <c r="E49" s="114" t="s">
        <v>86</v>
      </c>
      <c r="F49" s="99" t="s">
        <v>87</v>
      </c>
      <c r="G49" s="99" t="s">
        <v>87</v>
      </c>
      <c r="H49" s="100" t="s">
        <v>87</v>
      </c>
    </row>
    <row r="50" spans="3:8">
      <c r="C50" s="101"/>
      <c r="D50" s="115"/>
      <c r="E50" s="111" t="s">
        <v>88</v>
      </c>
      <c r="F50" s="112">
        <v>0.36926999999999999</v>
      </c>
      <c r="G50" s="112">
        <v>8.1143999999999998</v>
      </c>
      <c r="H50" s="113">
        <v>3.1297600000000001</v>
      </c>
    </row>
    <row r="51" spans="3:8">
      <c r="C51" s="101"/>
      <c r="D51" s="115"/>
      <c r="E51" s="116" t="s">
        <v>89</v>
      </c>
      <c r="F51" s="112">
        <v>0.24149999999999999</v>
      </c>
      <c r="G51" s="112">
        <v>3.97525</v>
      </c>
      <c r="H51" s="113">
        <v>1.5722700000000001</v>
      </c>
    </row>
    <row r="52" spans="3:8">
      <c r="C52" s="101"/>
      <c r="D52" s="115"/>
      <c r="E52" s="116" t="s">
        <v>90</v>
      </c>
      <c r="F52" s="112">
        <v>0.12776999999999999</v>
      </c>
      <c r="G52" s="112">
        <v>4.1391499999999999</v>
      </c>
      <c r="H52" s="113">
        <v>1.55749</v>
      </c>
    </row>
    <row r="53" spans="3:8">
      <c r="C53" s="101"/>
      <c r="D53" s="115"/>
      <c r="E53" s="116" t="s">
        <v>83</v>
      </c>
      <c r="F53" s="112" t="s">
        <v>87</v>
      </c>
      <c r="G53" s="112" t="s">
        <v>87</v>
      </c>
      <c r="H53" s="113" t="s">
        <v>87</v>
      </c>
    </row>
    <row r="54" spans="3:8">
      <c r="C54" s="101"/>
      <c r="D54" s="115"/>
      <c r="E54" s="117" t="s">
        <v>91</v>
      </c>
      <c r="F54" s="99" t="s">
        <v>87</v>
      </c>
      <c r="G54" s="99" t="s">
        <v>87</v>
      </c>
      <c r="H54" s="100" t="s">
        <v>87</v>
      </c>
    </row>
    <row r="55" spans="3:8">
      <c r="C55" s="101"/>
      <c r="D55" s="115"/>
      <c r="E55" s="118" t="s">
        <v>89</v>
      </c>
      <c r="F55" s="99" t="s">
        <v>87</v>
      </c>
      <c r="G55" s="99" t="s">
        <v>87</v>
      </c>
      <c r="H55" s="100" t="s">
        <v>87</v>
      </c>
    </row>
    <row r="56" spans="3:8">
      <c r="C56" s="101"/>
      <c r="D56" s="115"/>
      <c r="E56" s="118" t="s">
        <v>90</v>
      </c>
      <c r="F56" s="99" t="s">
        <v>87</v>
      </c>
      <c r="G56" s="99" t="s">
        <v>87</v>
      </c>
      <c r="H56" s="100" t="s">
        <v>87</v>
      </c>
    </row>
    <row r="57" spans="3:8">
      <c r="C57" s="101"/>
      <c r="D57" s="115"/>
      <c r="E57" s="118" t="s">
        <v>83</v>
      </c>
      <c r="F57" s="99" t="s">
        <v>87</v>
      </c>
      <c r="G57" s="99" t="s">
        <v>87</v>
      </c>
      <c r="H57" s="100" t="s">
        <v>87</v>
      </c>
    </row>
    <row r="58" spans="3:8">
      <c r="C58" s="106"/>
      <c r="D58" s="119"/>
      <c r="E58" s="120" t="s">
        <v>92</v>
      </c>
      <c r="F58" s="99">
        <v>0.40893999999999997</v>
      </c>
      <c r="G58" s="99">
        <v>10.005140000000001</v>
      </c>
      <c r="H58" s="100">
        <v>3.82918</v>
      </c>
    </row>
    <row r="59" spans="3:8">
      <c r="C59" s="106"/>
      <c r="D59" s="119"/>
      <c r="E59" s="118" t="s">
        <v>89</v>
      </c>
      <c r="F59" s="99">
        <v>0.24149999999999999</v>
      </c>
      <c r="G59" s="99">
        <v>3.97525</v>
      </c>
      <c r="H59" s="100">
        <v>1.5722700000000001</v>
      </c>
    </row>
    <row r="60" spans="3:8">
      <c r="C60" s="106"/>
      <c r="D60" s="119"/>
      <c r="E60" s="118" t="s">
        <v>90</v>
      </c>
      <c r="F60" s="99">
        <v>0.12776999999999999</v>
      </c>
      <c r="G60" s="99">
        <v>4.1391499999999999</v>
      </c>
      <c r="H60" s="100">
        <v>1.55749</v>
      </c>
    </row>
    <row r="61" spans="3:8">
      <c r="C61" s="106"/>
      <c r="D61" s="119"/>
      <c r="E61" s="118" t="s">
        <v>83</v>
      </c>
      <c r="F61" s="99" t="s">
        <v>87</v>
      </c>
      <c r="G61" s="99" t="s">
        <v>87</v>
      </c>
      <c r="H61" s="100" t="s">
        <v>87</v>
      </c>
    </row>
    <row r="62" spans="3:8">
      <c r="C62" s="101"/>
      <c r="D62" s="119"/>
      <c r="E62" s="111" t="s">
        <v>93</v>
      </c>
      <c r="F62" s="112">
        <v>0.36926999999999999</v>
      </c>
      <c r="G62" s="112">
        <v>8.1143999999999998</v>
      </c>
      <c r="H62" s="113">
        <v>3.1297600000000001</v>
      </c>
    </row>
    <row r="63" spans="3:8">
      <c r="C63" s="106" t="s">
        <v>94</v>
      </c>
      <c r="D63" s="119"/>
      <c r="E63" s="116" t="s">
        <v>89</v>
      </c>
      <c r="F63" s="112">
        <v>0.24149999999999999</v>
      </c>
      <c r="G63" s="112">
        <v>3.97525</v>
      </c>
      <c r="H63" s="113">
        <v>1.5722700000000001</v>
      </c>
    </row>
    <row r="64" spans="3:8">
      <c r="C64" s="106" t="s">
        <v>95</v>
      </c>
      <c r="D64" s="119"/>
      <c r="E64" s="116" t="s">
        <v>90</v>
      </c>
      <c r="F64" s="112">
        <v>0.12776999999999999</v>
      </c>
      <c r="G64" s="112">
        <v>4.1391499999999999</v>
      </c>
      <c r="H64" s="113">
        <v>1.55749</v>
      </c>
    </row>
    <row r="65" spans="3:8">
      <c r="C65" s="106"/>
      <c r="D65" s="119"/>
      <c r="E65" s="116" t="s">
        <v>83</v>
      </c>
      <c r="F65" s="112"/>
      <c r="G65" s="112"/>
      <c r="H65" s="113"/>
    </row>
    <row r="66" spans="3:8">
      <c r="C66" s="101" t="s">
        <v>96</v>
      </c>
      <c r="D66" s="119"/>
      <c r="E66" s="121" t="s">
        <v>97</v>
      </c>
      <c r="F66" s="99">
        <v>3.9669999999999997E-2</v>
      </c>
      <c r="G66" s="99">
        <v>1.8907400000000001</v>
      </c>
      <c r="H66" s="100">
        <v>0.69942000000000004</v>
      </c>
    </row>
    <row r="67" spans="3:8">
      <c r="C67" s="106"/>
      <c r="D67" s="119"/>
      <c r="E67" s="118" t="s">
        <v>89</v>
      </c>
      <c r="F67" s="99" t="s">
        <v>87</v>
      </c>
      <c r="G67" s="99" t="s">
        <v>87</v>
      </c>
      <c r="H67" s="100" t="s">
        <v>87</v>
      </c>
    </row>
    <row r="68" spans="3:8">
      <c r="C68" s="106"/>
      <c r="D68" s="119"/>
      <c r="E68" s="118" t="s">
        <v>90</v>
      </c>
      <c r="F68" s="99" t="s">
        <v>87</v>
      </c>
      <c r="G68" s="99" t="s">
        <v>87</v>
      </c>
      <c r="H68" s="100" t="s">
        <v>87</v>
      </c>
    </row>
    <row r="69" spans="3:8">
      <c r="C69" s="106"/>
      <c r="D69" s="119"/>
      <c r="E69" s="118" t="s">
        <v>83</v>
      </c>
      <c r="F69" s="99" t="s">
        <v>87</v>
      </c>
      <c r="G69" s="99" t="s">
        <v>87</v>
      </c>
      <c r="H69" s="100" t="s">
        <v>87</v>
      </c>
    </row>
    <row r="70" spans="3:8">
      <c r="C70" s="101"/>
      <c r="D70" s="122"/>
      <c r="E70" s="111" t="s">
        <v>98</v>
      </c>
      <c r="F70" s="112" t="s">
        <v>87</v>
      </c>
      <c r="G70" s="112" t="s">
        <v>87</v>
      </c>
      <c r="H70" s="113" t="s">
        <v>87</v>
      </c>
    </row>
    <row r="71" spans="3:8">
      <c r="C71" s="101"/>
      <c r="D71" s="123"/>
      <c r="E71" s="116" t="s">
        <v>89</v>
      </c>
      <c r="F71" s="112"/>
      <c r="G71" s="112"/>
      <c r="H71" s="113"/>
    </row>
    <row r="72" spans="3:8">
      <c r="C72" s="101"/>
      <c r="D72" s="123"/>
      <c r="E72" s="116" t="s">
        <v>90</v>
      </c>
      <c r="F72" s="112"/>
      <c r="G72" s="112"/>
      <c r="H72" s="113"/>
    </row>
    <row r="73" spans="3:8">
      <c r="C73" s="101"/>
      <c r="D73" s="123"/>
      <c r="E73" s="116" t="s">
        <v>83</v>
      </c>
      <c r="F73" s="112"/>
      <c r="G73" s="112"/>
      <c r="H73" s="113"/>
    </row>
    <row r="74" spans="3:8">
      <c r="C74" s="101"/>
      <c r="D74" s="124"/>
      <c r="E74" s="114" t="s">
        <v>99</v>
      </c>
      <c r="F74" s="99"/>
      <c r="G74" s="99"/>
      <c r="H74" s="100" t="s">
        <v>87</v>
      </c>
    </row>
    <row r="75" spans="3:8">
      <c r="C75" s="101"/>
      <c r="D75" s="122"/>
      <c r="E75" s="118" t="s">
        <v>89</v>
      </c>
      <c r="F75" s="99"/>
      <c r="G75" s="99"/>
      <c r="H75" s="100"/>
    </row>
    <row r="76" spans="3:8">
      <c r="C76" s="101"/>
      <c r="D76" s="124"/>
      <c r="E76" s="118" t="s">
        <v>90</v>
      </c>
      <c r="F76" s="99"/>
      <c r="G76" s="99"/>
      <c r="H76" s="100"/>
    </row>
    <row r="77" spans="3:8">
      <c r="C77" s="101"/>
      <c r="D77" s="122"/>
      <c r="E77" s="118" t="s">
        <v>83</v>
      </c>
      <c r="F77" s="99"/>
      <c r="G77" s="99"/>
      <c r="H77" s="100"/>
    </row>
    <row r="78" spans="3:8">
      <c r="C78" s="101" t="s">
        <v>100</v>
      </c>
      <c r="D78" s="119"/>
      <c r="E78" s="120" t="s">
        <v>101</v>
      </c>
      <c r="F78" s="99">
        <v>6.0830000000000002E-2</v>
      </c>
      <c r="G78" s="99">
        <v>4.4249200000000002</v>
      </c>
      <c r="H78" s="100">
        <v>1.61626</v>
      </c>
    </row>
    <row r="79" spans="3:8">
      <c r="C79" s="101"/>
      <c r="D79" s="119"/>
      <c r="E79" s="118" t="s">
        <v>89</v>
      </c>
      <c r="F79" s="99" t="s">
        <v>87</v>
      </c>
      <c r="G79" s="99" t="s">
        <v>87</v>
      </c>
      <c r="H79" s="100" t="s">
        <v>87</v>
      </c>
    </row>
    <row r="80" spans="3:8">
      <c r="C80" s="101"/>
      <c r="D80" s="119"/>
      <c r="E80" s="118" t="s">
        <v>90</v>
      </c>
      <c r="F80" s="99" t="s">
        <v>87</v>
      </c>
      <c r="G80" s="99" t="s">
        <v>87</v>
      </c>
      <c r="H80" s="100" t="s">
        <v>87</v>
      </c>
    </row>
    <row r="81" spans="3:8">
      <c r="C81" s="101"/>
      <c r="D81" s="119"/>
      <c r="E81" s="118" t="s">
        <v>83</v>
      </c>
      <c r="F81" s="99"/>
      <c r="G81" s="99" t="s">
        <v>87</v>
      </c>
      <c r="H81" s="100" t="s">
        <v>87</v>
      </c>
    </row>
    <row r="82" spans="3:8">
      <c r="C82" s="106"/>
      <c r="D82" s="122"/>
      <c r="E82" s="111" t="s">
        <v>102</v>
      </c>
      <c r="F82" s="112" t="s">
        <v>87</v>
      </c>
      <c r="G82" s="112" t="s">
        <v>87</v>
      </c>
      <c r="H82" s="113" t="s">
        <v>87</v>
      </c>
    </row>
    <row r="83" spans="3:8">
      <c r="C83" s="125"/>
      <c r="D83" s="126"/>
      <c r="E83" s="116" t="s">
        <v>89</v>
      </c>
      <c r="F83" s="112"/>
      <c r="G83" s="112"/>
      <c r="H83" s="113"/>
    </row>
    <row r="84" spans="3:8">
      <c r="C84" s="125"/>
      <c r="D84" s="126"/>
      <c r="E84" s="116" t="s">
        <v>90</v>
      </c>
      <c r="F84" s="112"/>
      <c r="G84" s="112"/>
      <c r="H84" s="113"/>
    </row>
    <row r="85" spans="3:8">
      <c r="C85" s="125"/>
      <c r="D85" s="126"/>
      <c r="E85" s="116" t="s">
        <v>83</v>
      </c>
      <c r="F85" s="112"/>
      <c r="G85" s="112"/>
      <c r="H85" s="113"/>
    </row>
    <row r="86" spans="3:8">
      <c r="C86" s="106"/>
      <c r="D86" s="122"/>
      <c r="E86" s="114" t="s">
        <v>103</v>
      </c>
      <c r="F86" s="99" t="s">
        <v>87</v>
      </c>
      <c r="G86" s="99" t="s">
        <v>87</v>
      </c>
      <c r="H86" s="100" t="s">
        <v>87</v>
      </c>
    </row>
    <row r="87" spans="3:8">
      <c r="C87" s="106"/>
      <c r="D87" s="126"/>
      <c r="E87" s="118" t="s">
        <v>89</v>
      </c>
      <c r="F87" s="99"/>
      <c r="G87" s="99"/>
      <c r="H87" s="100"/>
    </row>
    <row r="88" spans="3:8">
      <c r="C88" s="106"/>
      <c r="D88" s="127"/>
      <c r="E88" s="118" t="s">
        <v>90</v>
      </c>
      <c r="F88" s="99"/>
      <c r="G88" s="99"/>
      <c r="H88" s="100"/>
    </row>
    <row r="89" spans="3:8">
      <c r="C89" s="106"/>
      <c r="D89" s="126"/>
      <c r="E89" s="118" t="s">
        <v>83</v>
      </c>
      <c r="F89" s="99"/>
      <c r="G89" s="99"/>
      <c r="H89" s="100"/>
    </row>
    <row r="90" spans="3:8">
      <c r="C90" s="106"/>
      <c r="D90" s="725" t="s">
        <v>104</v>
      </c>
      <c r="E90" s="725"/>
      <c r="F90" s="99">
        <v>0.17125000000000001</v>
      </c>
      <c r="G90" s="99">
        <v>1.5322800000000001</v>
      </c>
      <c r="H90" s="100">
        <v>0.65634999999999999</v>
      </c>
    </row>
    <row r="91" spans="3:8">
      <c r="C91" s="106" t="s">
        <v>105</v>
      </c>
      <c r="D91" s="128"/>
      <c r="E91" s="111" t="s">
        <v>106</v>
      </c>
      <c r="F91" s="112">
        <v>0.17125000000000001</v>
      </c>
      <c r="G91" s="112">
        <v>1.5322800000000001</v>
      </c>
      <c r="H91" s="113">
        <v>0.65634999999999999</v>
      </c>
    </row>
    <row r="92" spans="3:8">
      <c r="C92" s="106"/>
      <c r="D92" s="128"/>
      <c r="E92" s="114" t="s">
        <v>107</v>
      </c>
      <c r="F92" s="99"/>
      <c r="G92" s="99"/>
      <c r="H92" s="100"/>
    </row>
    <row r="93" spans="3:8">
      <c r="C93" s="101"/>
      <c r="D93" s="714" t="s">
        <v>108</v>
      </c>
      <c r="E93" s="715"/>
      <c r="F93" s="99" t="s">
        <v>87</v>
      </c>
      <c r="G93" s="99" t="s">
        <v>87</v>
      </c>
      <c r="H93" s="100" t="s">
        <v>87</v>
      </c>
    </row>
    <row r="94" spans="3:8">
      <c r="C94" s="101"/>
      <c r="D94" s="129"/>
      <c r="E94" s="111" t="s">
        <v>109</v>
      </c>
      <c r="F94" s="112"/>
      <c r="G94" s="112"/>
      <c r="H94" s="113"/>
    </row>
    <row r="95" spans="3:8">
      <c r="C95" s="101"/>
      <c r="D95" s="107"/>
      <c r="E95" s="111" t="s">
        <v>110</v>
      </c>
      <c r="F95" s="112"/>
      <c r="G95" s="112"/>
      <c r="H95" s="113"/>
    </row>
    <row r="96" spans="3:8">
      <c r="C96" s="101"/>
      <c r="D96" s="726" t="s">
        <v>13</v>
      </c>
      <c r="E96" s="727"/>
      <c r="F96" s="130">
        <v>8.6690000000000003E-2</v>
      </c>
      <c r="G96" s="130">
        <v>8.9893600000000013</v>
      </c>
      <c r="H96" s="131">
        <v>3.2597499999999999</v>
      </c>
    </row>
    <row r="97" spans="3:8">
      <c r="C97" s="106" t="s">
        <v>111</v>
      </c>
      <c r="D97" s="129"/>
      <c r="E97" s="114" t="s">
        <v>112</v>
      </c>
      <c r="F97" s="99">
        <v>8.6690000000000003E-2</v>
      </c>
      <c r="G97" s="99">
        <v>8.1569400000000005</v>
      </c>
      <c r="H97" s="100">
        <v>2.96306</v>
      </c>
    </row>
    <row r="98" spans="3:8">
      <c r="C98" s="106"/>
      <c r="D98" s="129"/>
      <c r="E98" s="114" t="s">
        <v>113</v>
      </c>
      <c r="F98" s="99"/>
      <c r="G98" s="99"/>
      <c r="H98" s="100"/>
    </row>
    <row r="99" spans="3:8">
      <c r="C99" s="101" t="s">
        <v>114</v>
      </c>
      <c r="D99" s="129"/>
      <c r="E99" s="114" t="s">
        <v>115</v>
      </c>
      <c r="F99" s="99">
        <v>0</v>
      </c>
      <c r="G99" s="99">
        <v>0.83242000000000005</v>
      </c>
      <c r="H99" s="100">
        <v>0.29669000000000001</v>
      </c>
    </row>
    <row r="100" spans="3:8">
      <c r="C100" s="101"/>
      <c r="D100" s="129"/>
      <c r="E100" s="114" t="s">
        <v>116</v>
      </c>
      <c r="F100" s="99"/>
      <c r="G100" s="99"/>
      <c r="H100" s="100"/>
    </row>
    <row r="101" spans="3:8">
      <c r="C101" s="101"/>
      <c r="D101" s="129"/>
      <c r="E101" s="114" t="s">
        <v>117</v>
      </c>
      <c r="F101" s="99"/>
      <c r="G101" s="99"/>
      <c r="H101" s="100"/>
    </row>
    <row r="102" spans="3:8">
      <c r="C102" s="101"/>
      <c r="D102" s="107"/>
      <c r="E102" s="132" t="s">
        <v>118</v>
      </c>
      <c r="F102" s="99"/>
      <c r="G102" s="99"/>
      <c r="H102" s="100"/>
    </row>
    <row r="103" spans="3:8">
      <c r="C103" s="106"/>
      <c r="D103" s="107"/>
      <c r="E103" s="114" t="s">
        <v>83</v>
      </c>
      <c r="F103" s="99"/>
      <c r="G103" s="99"/>
      <c r="H103" s="100"/>
    </row>
    <row r="104" spans="3:8">
      <c r="C104" s="133"/>
      <c r="D104" s="714" t="s">
        <v>119</v>
      </c>
      <c r="E104" s="715"/>
      <c r="F104" s="99">
        <v>0.79825999999999997</v>
      </c>
      <c r="G104" s="99">
        <v>4.7114599999999998</v>
      </c>
      <c r="H104" s="100">
        <v>2.19299</v>
      </c>
    </row>
    <row r="105" spans="3:8">
      <c r="C105" s="134"/>
      <c r="D105" s="135"/>
      <c r="E105" s="111" t="s">
        <v>120</v>
      </c>
      <c r="F105" s="112"/>
      <c r="G105" s="112"/>
      <c r="H105" s="113"/>
    </row>
    <row r="106" spans="3:8">
      <c r="C106" s="134" t="s">
        <v>121</v>
      </c>
      <c r="D106" s="136"/>
      <c r="E106" s="111" t="s">
        <v>122</v>
      </c>
      <c r="F106" s="112">
        <v>0.79825999999999997</v>
      </c>
      <c r="G106" s="112">
        <v>4.7114599999999998</v>
      </c>
      <c r="H106" s="113">
        <v>2.19299</v>
      </c>
    </row>
    <row r="107" spans="3:8">
      <c r="C107" s="134"/>
      <c r="D107" s="135"/>
      <c r="E107" s="111" t="s">
        <v>83</v>
      </c>
      <c r="F107" s="112"/>
      <c r="G107" s="112"/>
      <c r="H107" s="113"/>
    </row>
    <row r="108" spans="3:8">
      <c r="C108" s="134"/>
      <c r="D108" s="136"/>
      <c r="E108" s="111" t="s">
        <v>83</v>
      </c>
      <c r="F108" s="112"/>
      <c r="G108" s="112"/>
      <c r="H108" s="113"/>
    </row>
    <row r="109" spans="3:8">
      <c r="C109" s="106"/>
      <c r="D109" s="714" t="s">
        <v>123</v>
      </c>
      <c r="E109" s="715"/>
      <c r="F109" s="99">
        <v>0.21317</v>
      </c>
      <c r="G109" s="99">
        <v>1.42946</v>
      </c>
      <c r="H109" s="100">
        <v>0.64668000000000003</v>
      </c>
    </row>
    <row r="110" spans="3:8">
      <c r="C110" s="106" t="s">
        <v>83</v>
      </c>
      <c r="D110" s="107"/>
      <c r="E110" s="114" t="s">
        <v>83</v>
      </c>
      <c r="F110" s="99">
        <v>0.21317</v>
      </c>
      <c r="G110" s="99">
        <v>1.42946</v>
      </c>
      <c r="H110" s="100">
        <v>0.64668000000000003</v>
      </c>
    </row>
    <row r="111" spans="3:8">
      <c r="C111" s="106"/>
      <c r="D111" s="107"/>
      <c r="E111" s="137" t="s">
        <v>83</v>
      </c>
      <c r="F111" s="99"/>
      <c r="G111" s="99"/>
      <c r="H111" s="100"/>
    </row>
    <row r="112" spans="3:8">
      <c r="C112" s="138"/>
      <c r="D112" s="702" t="s">
        <v>124</v>
      </c>
      <c r="E112" s="703"/>
      <c r="F112" s="99"/>
      <c r="G112" s="99"/>
      <c r="H112" s="100"/>
    </row>
    <row r="113" spans="3:8" ht="14" thickBot="1">
      <c r="C113" s="139"/>
      <c r="D113" s="704" t="s">
        <v>125</v>
      </c>
      <c r="E113" s="705"/>
      <c r="F113" s="140">
        <v>100.00001</v>
      </c>
      <c r="G113" s="140">
        <v>100</v>
      </c>
      <c r="H113" s="141">
        <v>100.00000000000001</v>
      </c>
    </row>
    <row r="114" spans="3:8">
      <c r="C114" s="689" t="s">
        <v>126</v>
      </c>
      <c r="D114" s="708"/>
      <c r="E114" s="709"/>
      <c r="F114" s="142"/>
      <c r="G114" s="142"/>
      <c r="H114" s="143"/>
    </row>
    <row r="115" spans="3:8">
      <c r="C115" s="706"/>
      <c r="D115" s="710"/>
      <c r="E115" s="711"/>
      <c r="F115" s="99"/>
      <c r="G115" s="99"/>
      <c r="H115" s="100"/>
    </row>
    <row r="116" spans="3:8">
      <c r="C116" s="706"/>
      <c r="D116" s="710"/>
      <c r="E116" s="711"/>
      <c r="F116" s="99"/>
      <c r="G116" s="99"/>
      <c r="H116" s="100"/>
    </row>
    <row r="117" spans="3:8">
      <c r="C117" s="706"/>
      <c r="D117" s="710"/>
      <c r="E117" s="711"/>
      <c r="F117" s="99"/>
      <c r="G117" s="99"/>
      <c r="H117" s="100"/>
    </row>
    <row r="118" spans="3:8" ht="14" thickBot="1">
      <c r="C118" s="707"/>
      <c r="D118" s="712"/>
      <c r="E118" s="713"/>
      <c r="F118" s="140"/>
      <c r="G118" s="140"/>
      <c r="H118" s="141"/>
    </row>
    <row r="119" spans="3:8">
      <c r="C119" s="689" t="s">
        <v>127</v>
      </c>
      <c r="D119" s="692" t="s">
        <v>128</v>
      </c>
      <c r="E119" s="693"/>
      <c r="F119" s="144">
        <v>0</v>
      </c>
      <c r="G119" s="144">
        <v>0</v>
      </c>
      <c r="H119" s="145"/>
    </row>
    <row r="120" spans="3:8">
      <c r="C120" s="690"/>
      <c r="D120" s="694" t="s">
        <v>87</v>
      </c>
      <c r="E120" s="695"/>
      <c r="F120" s="112"/>
      <c r="G120" s="112"/>
      <c r="H120" s="113"/>
    </row>
    <row r="121" spans="3:8">
      <c r="C121" s="690"/>
      <c r="D121" s="696" t="s">
        <v>129</v>
      </c>
      <c r="E121" s="697"/>
      <c r="F121" s="112">
        <v>0</v>
      </c>
      <c r="G121" s="112">
        <v>0</v>
      </c>
      <c r="H121" s="113"/>
    </row>
    <row r="122" spans="3:8">
      <c r="C122" s="690"/>
      <c r="D122" s="696"/>
      <c r="E122" s="697"/>
      <c r="F122" s="112"/>
      <c r="G122" s="112"/>
      <c r="H122" s="113"/>
    </row>
    <row r="123" spans="3:8">
      <c r="C123" s="690"/>
      <c r="D123" s="698" t="s">
        <v>13</v>
      </c>
      <c r="E123" s="699"/>
      <c r="F123" s="146">
        <v>8.6690000000000003E-2</v>
      </c>
      <c r="G123" s="146">
        <v>8.9893600000000013</v>
      </c>
      <c r="H123" s="147">
        <v>3.2597499999999999</v>
      </c>
    </row>
    <row r="124" spans="3:8" ht="14" thickBot="1">
      <c r="C124" s="691"/>
      <c r="D124" s="700"/>
      <c r="E124" s="701"/>
      <c r="F124" s="148"/>
      <c r="G124" s="148"/>
      <c r="H124" s="149"/>
    </row>
    <row r="125" spans="3:8" ht="14">
      <c r="C125" s="150" t="s">
        <v>130</v>
      </c>
      <c r="D125" s="151"/>
      <c r="E125" s="152"/>
      <c r="F125" s="153">
        <v>99.599649999999997</v>
      </c>
      <c r="G125" s="153">
        <v>83.265519999999995</v>
      </c>
      <c r="H125" s="154">
        <v>93.777890000000014</v>
      </c>
    </row>
    <row r="126" spans="3:8" ht="15" thickBot="1">
      <c r="C126" s="155" t="s">
        <v>131</v>
      </c>
      <c r="D126" s="156"/>
      <c r="E126" s="157"/>
      <c r="F126" s="158">
        <v>98.260869999999997</v>
      </c>
      <c r="G126" s="158">
        <v>68.907379999999989</v>
      </c>
      <c r="H126" s="159">
        <v>87.798790000000011</v>
      </c>
    </row>
    <row r="127" spans="3:8">
      <c r="C127" s="160"/>
      <c r="D127" s="161"/>
      <c r="E127" s="162" t="s">
        <v>132</v>
      </c>
      <c r="F127" s="163" t="s">
        <v>68</v>
      </c>
      <c r="G127" s="163" t="s">
        <v>68</v>
      </c>
      <c r="H127" s="145" t="s">
        <v>69</v>
      </c>
    </row>
    <row r="128" spans="3:8">
      <c r="C128" s="164"/>
      <c r="D128" s="165"/>
      <c r="E128" s="166" t="s">
        <v>132</v>
      </c>
      <c r="F128" s="104" t="s">
        <v>68</v>
      </c>
      <c r="G128" s="104" t="s">
        <v>68</v>
      </c>
      <c r="H128" s="105" t="s">
        <v>69</v>
      </c>
    </row>
    <row r="129" spans="3:8" ht="14" thickBot="1">
      <c r="C129" s="167" t="s">
        <v>133</v>
      </c>
      <c r="D129" s="168"/>
      <c r="E129" s="169"/>
      <c r="F129" s="170" t="s">
        <v>68</v>
      </c>
      <c r="G129" s="170" t="s">
        <v>68</v>
      </c>
      <c r="H129" s="171" t="s">
        <v>69</v>
      </c>
    </row>
    <row r="130" spans="3:8">
      <c r="C130" s="681" t="s">
        <v>134</v>
      </c>
      <c r="D130" s="683" t="s">
        <v>135</v>
      </c>
      <c r="E130" s="684"/>
      <c r="F130" s="172">
        <v>0.9198565003546173</v>
      </c>
      <c r="G130" s="172">
        <v>0.5320562180712719</v>
      </c>
      <c r="H130" s="173"/>
    </row>
    <row r="131" spans="3:8">
      <c r="C131" s="682"/>
      <c r="D131" s="685" t="s">
        <v>136</v>
      </c>
      <c r="E131" s="686"/>
      <c r="F131" s="174">
        <v>6.943771208213402E-2</v>
      </c>
      <c r="G131" s="174">
        <v>0.38531025268991509</v>
      </c>
      <c r="H131" s="175"/>
    </row>
    <row r="132" spans="3:8">
      <c r="C132" s="682"/>
      <c r="D132" s="687" t="s">
        <v>137</v>
      </c>
      <c r="E132" s="688"/>
      <c r="F132" s="174" t="s">
        <v>87</v>
      </c>
      <c r="G132" s="174" t="s">
        <v>87</v>
      </c>
      <c r="H132" s="175"/>
    </row>
    <row r="133" spans="3:8">
      <c r="C133" s="682"/>
      <c r="D133" s="687" t="s">
        <v>138</v>
      </c>
      <c r="E133" s="688"/>
      <c r="F133" s="174" t="s">
        <v>87</v>
      </c>
      <c r="G133" s="174" t="s">
        <v>87</v>
      </c>
      <c r="H133" s="175"/>
    </row>
    <row r="134" spans="3:8">
      <c r="C134" s="682"/>
      <c r="D134" s="685" t="s">
        <v>139</v>
      </c>
      <c r="E134" s="686"/>
      <c r="F134" s="174">
        <v>0.90299310412285427</v>
      </c>
      <c r="G134" s="174">
        <v>0.8110231341090679</v>
      </c>
      <c r="H134" s="175"/>
    </row>
    <row r="135" spans="3:8">
      <c r="C135" s="682"/>
      <c r="D135" s="685" t="s">
        <v>140</v>
      </c>
      <c r="E135" s="686"/>
      <c r="F135" s="174" t="s">
        <v>87</v>
      </c>
      <c r="G135" s="174" t="s">
        <v>87</v>
      </c>
      <c r="H135" s="175"/>
    </row>
    <row r="136" spans="3:8">
      <c r="C136" s="682"/>
      <c r="D136" s="685" t="s">
        <v>141</v>
      </c>
      <c r="E136" s="686"/>
      <c r="F136" s="174" t="s">
        <v>87</v>
      </c>
      <c r="G136" s="174" t="s">
        <v>87</v>
      </c>
      <c r="H136" s="175"/>
    </row>
    <row r="137" spans="3:8">
      <c r="C137" s="682"/>
      <c r="D137" s="685" t="s">
        <v>142</v>
      </c>
      <c r="E137" s="686"/>
      <c r="F137" s="174"/>
      <c r="G137" s="174"/>
      <c r="H137" s="175"/>
    </row>
    <row r="138" spans="3:8">
      <c r="C138" s="682"/>
      <c r="D138" s="685" t="s">
        <v>143</v>
      </c>
      <c r="E138" s="686"/>
      <c r="F138" s="174"/>
      <c r="G138" s="174"/>
      <c r="H138" s="175"/>
    </row>
    <row r="139" spans="3:8" ht="14" thickBot="1">
      <c r="C139" s="676"/>
      <c r="D139" s="673" t="s">
        <v>144</v>
      </c>
      <c r="E139" s="674"/>
      <c r="F139" s="176"/>
      <c r="G139" s="176"/>
      <c r="H139" s="177"/>
    </row>
    <row r="140" spans="3:8">
      <c r="C140" s="178" t="s">
        <v>145</v>
      </c>
      <c r="D140" s="179"/>
      <c r="E140" s="180"/>
      <c r="F140" s="181"/>
      <c r="G140" s="181"/>
      <c r="H140" s="182"/>
    </row>
    <row r="141" spans="3:8">
      <c r="C141" s="183" t="s">
        <v>146</v>
      </c>
      <c r="D141" s="184"/>
      <c r="E141" s="185"/>
      <c r="F141" s="186"/>
      <c r="G141" s="186"/>
      <c r="H141" s="187"/>
    </row>
    <row r="142" spans="3:8" ht="14" thickBot="1">
      <c r="C142" s="183" t="s">
        <v>147</v>
      </c>
      <c r="D142" s="184"/>
      <c r="E142" s="185"/>
      <c r="F142" s="186"/>
      <c r="G142" s="186"/>
      <c r="H142" s="187"/>
    </row>
    <row r="143" spans="3:8">
      <c r="C143" s="675" t="s">
        <v>148</v>
      </c>
      <c r="D143" s="677"/>
      <c r="E143" s="677"/>
      <c r="F143" s="677"/>
      <c r="G143" s="677"/>
      <c r="H143" s="678"/>
    </row>
    <row r="144" spans="3:8" ht="14" thickBot="1">
      <c r="C144" s="676"/>
      <c r="D144" s="679"/>
      <c r="E144" s="679"/>
      <c r="F144" s="679"/>
      <c r="G144" s="679"/>
      <c r="H144" s="680"/>
    </row>
  </sheetData>
  <mergeCells count="47">
    <mergeCell ref="C6:C7"/>
    <mergeCell ref="D6:D7"/>
    <mergeCell ref="C1:D1"/>
    <mergeCell ref="F1:H2"/>
    <mergeCell ref="C2:D2"/>
    <mergeCell ref="C3:D3"/>
    <mergeCell ref="F3:H3"/>
    <mergeCell ref="D109:E109"/>
    <mergeCell ref="D8:E8"/>
    <mergeCell ref="D23:E23"/>
    <mergeCell ref="D31:E31"/>
    <mergeCell ref="D39:H39"/>
    <mergeCell ref="D40:E40"/>
    <mergeCell ref="D41:E41"/>
    <mergeCell ref="D47:E47"/>
    <mergeCell ref="D90:E90"/>
    <mergeCell ref="D93:E93"/>
    <mergeCell ref="D96:E96"/>
    <mergeCell ref="D104:E104"/>
    <mergeCell ref="D112:E112"/>
    <mergeCell ref="D113:E113"/>
    <mergeCell ref="C114:C118"/>
    <mergeCell ref="D114:E114"/>
    <mergeCell ref="D115:E115"/>
    <mergeCell ref="D116:E116"/>
    <mergeCell ref="D117:E117"/>
    <mergeCell ref="D118:E118"/>
    <mergeCell ref="C119:C124"/>
    <mergeCell ref="D119:E119"/>
    <mergeCell ref="D120:E120"/>
    <mergeCell ref="D121:E121"/>
    <mergeCell ref="D122:E122"/>
    <mergeCell ref="D123:E123"/>
    <mergeCell ref="D124:E124"/>
    <mergeCell ref="D139:E139"/>
    <mergeCell ref="C143:C144"/>
    <mergeCell ref="D143:H144"/>
    <mergeCell ref="C130:C13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</mergeCells>
  <conditionalFormatting sqref="H110:H112 H54:H61 H66:H69 H74:H81 H86:H90 H92 H41:H49">
    <cfRule type="expression" dxfId="98" priority="31" stopIfTrue="1">
      <formula>ISBLANK(C41)</formula>
    </cfRule>
  </conditionalFormatting>
  <conditionalFormatting sqref="F109:F112 F54:F61 F66:F69 F74:F81 F86:F90 F92:F93 F41:F49">
    <cfRule type="expression" dxfId="97" priority="32" stopIfTrue="1">
      <formula>ISBLANK(C41)</formula>
    </cfRule>
  </conditionalFormatting>
  <conditionalFormatting sqref="G110:G112 G54:G61 G66:G69 G74:G81 G86:G90 G92 G41:G49">
    <cfRule type="expression" dxfId="96" priority="33" stopIfTrue="1">
      <formula>ISBLANK(C41)</formula>
    </cfRule>
  </conditionalFormatting>
  <conditionalFormatting sqref="G104">
    <cfRule type="expression" dxfId="95" priority="25" stopIfTrue="1">
      <formula>ISBLANK(D104)</formula>
    </cfRule>
  </conditionalFormatting>
  <conditionalFormatting sqref="H109">
    <cfRule type="expression" dxfId="94" priority="22" stopIfTrue="1">
      <formula>ISBLANK(E109)</formula>
    </cfRule>
  </conditionalFormatting>
  <conditionalFormatting sqref="H96:H103">
    <cfRule type="expression" dxfId="93" priority="28" stopIfTrue="1">
      <formula>ISBLANK(C96)</formula>
    </cfRule>
  </conditionalFormatting>
  <conditionalFormatting sqref="F96:F104">
    <cfRule type="expression" dxfId="92" priority="29" stopIfTrue="1">
      <formula>ISBLANK(C96)</formula>
    </cfRule>
  </conditionalFormatting>
  <conditionalFormatting sqref="G96:G103">
    <cfRule type="expression" dxfId="91" priority="30" stopIfTrue="1">
      <formula>ISBLANK(C96)</formula>
    </cfRule>
  </conditionalFormatting>
  <conditionalFormatting sqref="G93">
    <cfRule type="expression" dxfId="90" priority="27" stopIfTrue="1">
      <formula>ISBLANK(D93)</formula>
    </cfRule>
  </conditionalFormatting>
  <conditionalFormatting sqref="H93">
    <cfRule type="expression" dxfId="89" priority="26" stopIfTrue="1">
      <formula>ISBLANK(E93)</formula>
    </cfRule>
  </conditionalFormatting>
  <conditionalFormatting sqref="F133:G133">
    <cfRule type="expression" dxfId="88" priority="34" stopIfTrue="1">
      <formula>AND(D70="Ratio",F133&lt;&gt;50%,F133&lt;&gt;"")</formula>
    </cfRule>
  </conditionalFormatting>
  <conditionalFormatting sqref="H132">
    <cfRule type="expression" dxfId="87" priority="35" stopIfTrue="1">
      <formula>AND(E70&lt;&gt;"Ratio",H132&lt;&gt;50%,H132&lt;&gt;"")</formula>
    </cfRule>
  </conditionalFormatting>
  <conditionalFormatting sqref="F135">
    <cfRule type="expression" dxfId="86" priority="36" stopIfTrue="1">
      <formula>AND(D82="Ratio",F135&lt;&gt;50%,F135&lt;&gt;"")</formula>
    </cfRule>
  </conditionalFormatting>
  <conditionalFormatting sqref="G135">
    <cfRule type="expression" dxfId="85" priority="37" stopIfTrue="1">
      <formula>AND(D82="Ratio",G135&lt;&gt;50%,G135&lt;&gt;"")</formula>
    </cfRule>
  </conditionalFormatting>
  <conditionalFormatting sqref="F132:G132">
    <cfRule type="expression" dxfId="84" priority="38" stopIfTrue="1">
      <formula>AND(D70="Ratio",F132&lt;&gt;50%,F132&lt;&gt;"")</formula>
    </cfRule>
  </conditionalFormatting>
  <conditionalFormatting sqref="H104">
    <cfRule type="expression" dxfId="83" priority="24" stopIfTrue="1">
      <formula>ISBLANK(E104)</formula>
    </cfRule>
  </conditionalFormatting>
  <conditionalFormatting sqref="G109">
    <cfRule type="expression" dxfId="82" priority="23" stopIfTrue="1">
      <formula>ISBLANK(D109)</formula>
    </cfRule>
  </conditionalFormatting>
  <conditionalFormatting sqref="H50:H53">
    <cfRule type="expression" dxfId="81" priority="19" stopIfTrue="1">
      <formula>ISBLANK(C50)</formula>
    </cfRule>
  </conditionalFormatting>
  <conditionalFormatting sqref="F50:F53">
    <cfRule type="expression" dxfId="80" priority="20" stopIfTrue="1">
      <formula>ISBLANK(C50)</formula>
    </cfRule>
  </conditionalFormatting>
  <conditionalFormatting sqref="G50:G53">
    <cfRule type="expression" dxfId="79" priority="21" stopIfTrue="1">
      <formula>ISBLANK(C50)</formula>
    </cfRule>
  </conditionalFormatting>
  <conditionalFormatting sqref="H62:H65">
    <cfRule type="expression" dxfId="78" priority="16" stopIfTrue="1">
      <formula>ISBLANK(C62)</formula>
    </cfRule>
  </conditionalFormatting>
  <conditionalFormatting sqref="F62:F65">
    <cfRule type="expression" dxfId="77" priority="17" stopIfTrue="1">
      <formula>ISBLANK(C62)</formula>
    </cfRule>
  </conditionalFormatting>
  <conditionalFormatting sqref="G62:G65">
    <cfRule type="expression" dxfId="76" priority="18" stopIfTrue="1">
      <formula>ISBLANK(C62)</formula>
    </cfRule>
  </conditionalFormatting>
  <conditionalFormatting sqref="H70:H73">
    <cfRule type="expression" dxfId="75" priority="13" stopIfTrue="1">
      <formula>ISBLANK(C70)</formula>
    </cfRule>
  </conditionalFormatting>
  <conditionalFormatting sqref="F70:F73">
    <cfRule type="expression" dxfId="74" priority="14" stopIfTrue="1">
      <formula>ISBLANK(C70)</formula>
    </cfRule>
  </conditionalFormatting>
  <conditionalFormatting sqref="G70:G73">
    <cfRule type="expression" dxfId="73" priority="15" stopIfTrue="1">
      <formula>ISBLANK(C70)</formula>
    </cfRule>
  </conditionalFormatting>
  <conditionalFormatting sqref="H82:H85">
    <cfRule type="expression" dxfId="72" priority="10" stopIfTrue="1">
      <formula>ISBLANK(C82)</formula>
    </cfRule>
  </conditionalFormatting>
  <conditionalFormatting sqref="F82:F85">
    <cfRule type="expression" dxfId="71" priority="11" stopIfTrue="1">
      <formula>ISBLANK(C82)</formula>
    </cfRule>
  </conditionalFormatting>
  <conditionalFormatting sqref="G82:G85">
    <cfRule type="expression" dxfId="70" priority="12" stopIfTrue="1">
      <formula>ISBLANK(C82)</formula>
    </cfRule>
  </conditionalFormatting>
  <conditionalFormatting sqref="H91">
    <cfRule type="expression" dxfId="69" priority="7" stopIfTrue="1">
      <formula>ISBLANK(C91)</formula>
    </cfRule>
  </conditionalFormatting>
  <conditionalFormatting sqref="F91">
    <cfRule type="expression" dxfId="68" priority="8" stopIfTrue="1">
      <formula>ISBLANK(C91)</formula>
    </cfRule>
  </conditionalFormatting>
  <conditionalFormatting sqref="G91">
    <cfRule type="expression" dxfId="67" priority="9" stopIfTrue="1">
      <formula>ISBLANK(C91)</formula>
    </cfRule>
  </conditionalFormatting>
  <conditionalFormatting sqref="H94:H95">
    <cfRule type="expression" dxfId="66" priority="4" stopIfTrue="1">
      <formula>ISBLANK(C94)</formula>
    </cfRule>
  </conditionalFormatting>
  <conditionalFormatting sqref="F94:F95">
    <cfRule type="expression" dxfId="65" priority="5" stopIfTrue="1">
      <formula>ISBLANK(C94)</formula>
    </cfRule>
  </conditionalFormatting>
  <conditionalFormatting sqref="G94:G95">
    <cfRule type="expression" dxfId="64" priority="6" stopIfTrue="1">
      <formula>ISBLANK(C94)</formula>
    </cfRule>
  </conditionalFormatting>
  <conditionalFormatting sqref="H105:H108">
    <cfRule type="expression" dxfId="63" priority="1" stopIfTrue="1">
      <formula>ISBLANK(C105)</formula>
    </cfRule>
  </conditionalFormatting>
  <conditionalFormatting sqref="F105:F108">
    <cfRule type="expression" dxfId="62" priority="2" stopIfTrue="1">
      <formula>ISBLANK(C105)</formula>
    </cfRule>
  </conditionalFormatting>
  <conditionalFormatting sqref="G105:G108">
    <cfRule type="expression" dxfId="61" priority="3" stopIfTrue="1">
      <formula>ISBLANK(C105)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5"/>
  <sheetViews>
    <sheetView workbookViewId="0">
      <selection activeCell="J32" sqref="J32"/>
    </sheetView>
  </sheetViews>
  <sheetFormatPr baseColWidth="10" defaultColWidth="8.83203125" defaultRowHeight="13"/>
  <cols>
    <col min="1" max="1" width="32.6640625" customWidth="1"/>
    <col min="2" max="2" width="6" customWidth="1"/>
    <col min="3" max="3" width="31" customWidth="1"/>
    <col min="4" max="5" width="6.1640625" customWidth="1"/>
    <col min="6" max="6" width="7.6640625" customWidth="1"/>
  </cols>
  <sheetData>
    <row r="1" spans="1:6" ht="16">
      <c r="A1" s="745" t="s">
        <v>253</v>
      </c>
      <c r="B1" s="746"/>
      <c r="C1" s="365" t="s">
        <v>40</v>
      </c>
      <c r="D1" s="747" t="s">
        <v>35</v>
      </c>
      <c r="E1" s="747"/>
      <c r="F1" s="748"/>
    </row>
    <row r="2" spans="1:6">
      <c r="A2" s="751" t="s">
        <v>41</v>
      </c>
      <c r="B2" s="752"/>
      <c r="C2" s="366" t="s">
        <v>42</v>
      </c>
      <c r="D2" s="749"/>
      <c r="E2" s="749"/>
      <c r="F2" s="750"/>
    </row>
    <row r="3" spans="1:6" ht="16">
      <c r="A3" s="753" t="s">
        <v>43</v>
      </c>
      <c r="B3" s="754"/>
      <c r="C3" s="367" t="s">
        <v>44</v>
      </c>
      <c r="D3" s="755">
        <v>2015</v>
      </c>
      <c r="E3" s="755"/>
      <c r="F3" s="756"/>
    </row>
    <row r="4" spans="1:6">
      <c r="A4" s="368" t="s">
        <v>45</v>
      </c>
      <c r="B4" s="369" t="s">
        <v>46</v>
      </c>
      <c r="C4" s="370"/>
      <c r="D4" s="371" t="s">
        <v>38</v>
      </c>
      <c r="E4" s="372" t="s">
        <v>37</v>
      </c>
      <c r="F4" s="373" t="s">
        <v>36</v>
      </c>
    </row>
    <row r="5" spans="1:6">
      <c r="A5" s="53"/>
      <c r="B5" s="83"/>
      <c r="C5" s="70" t="s">
        <v>47</v>
      </c>
      <c r="D5" s="374">
        <f t="shared" ref="D5:F6" si="0">IF(ISNUMBER(D167),D167,"")</f>
        <v>91.554770000000005</v>
      </c>
      <c r="E5" s="374">
        <f t="shared" si="0"/>
        <v>58.847689999999993</v>
      </c>
      <c r="F5" s="375">
        <f t="shared" si="0"/>
        <v>79.897419999999997</v>
      </c>
    </row>
    <row r="6" spans="1:6">
      <c r="A6" s="376"/>
      <c r="B6" s="377"/>
      <c r="C6" s="378" t="s">
        <v>254</v>
      </c>
      <c r="D6" s="374">
        <f t="shared" si="0"/>
        <v>85.959019999999995</v>
      </c>
      <c r="E6" s="374">
        <f t="shared" si="0"/>
        <v>4.2014699999999996</v>
      </c>
      <c r="F6" s="375">
        <f t="shared" si="0"/>
        <v>56.819270000000003</v>
      </c>
    </row>
    <row r="7" spans="1:6">
      <c r="A7" s="376"/>
      <c r="B7" s="377"/>
      <c r="C7" s="378" t="s">
        <v>255</v>
      </c>
      <c r="D7" s="374">
        <f>IF(ISNUMBER(D80),D80,"")</f>
        <v>1.49129</v>
      </c>
      <c r="E7" s="374">
        <f>IF(ISNUMBER(E80),E80,"")</f>
        <v>5.1658900000000001</v>
      </c>
      <c r="F7" s="375">
        <f>IF(ISNUMBER(F80),F80,"")</f>
        <v>2.80098</v>
      </c>
    </row>
    <row r="8" spans="1:6">
      <c r="A8" s="376"/>
      <c r="B8" s="377"/>
      <c r="C8" s="378" t="s">
        <v>83</v>
      </c>
      <c r="D8" s="374">
        <f>+IF(ISNUMBER(D5),IF(SUM(D6,D7)&gt;0,D5-SUM(D6,D7),""),"")</f>
        <v>4.1044600000000031</v>
      </c>
      <c r="E8" s="374">
        <f>+IF(ISNUMBER(E5),IF(SUM(E6,E7)&gt;0,E5-SUM(E6,E7),""),"")</f>
        <v>49.480329999999995</v>
      </c>
      <c r="F8" s="375">
        <f>+IF(ISNUMBER(F5),IF(SUM(F6,F7)&gt;0,F5-SUM(F6,F7),""),"")</f>
        <v>20.277169999999991</v>
      </c>
    </row>
    <row r="9" spans="1:6">
      <c r="A9" s="379"/>
      <c r="B9" s="369" t="s">
        <v>49</v>
      </c>
      <c r="C9" s="380"/>
      <c r="D9" s="381"/>
      <c r="E9" s="382"/>
      <c r="F9" s="383"/>
    </row>
    <row r="10" spans="1:6">
      <c r="A10" s="384"/>
      <c r="B10" s="83"/>
      <c r="C10" s="70" t="s">
        <v>254</v>
      </c>
      <c r="D10" s="374">
        <f>IF(ISNUMBER(D6),D6,"")</f>
        <v>85.959019999999995</v>
      </c>
      <c r="E10" s="374">
        <f t="shared" ref="E10:F10" si="1">IF(ISNUMBER(E6),E6,"")</f>
        <v>4.2014699999999996</v>
      </c>
      <c r="F10" s="375">
        <f t="shared" si="1"/>
        <v>56.819270000000003</v>
      </c>
    </row>
    <row r="11" spans="1:6">
      <c r="A11" s="384" t="s">
        <v>256</v>
      </c>
      <c r="B11" s="83"/>
      <c r="C11" s="58" t="s">
        <v>257</v>
      </c>
      <c r="D11" s="374"/>
      <c r="E11" s="374"/>
      <c r="F11" s="375"/>
    </row>
    <row r="12" spans="1:6">
      <c r="A12" s="384" t="s">
        <v>256</v>
      </c>
      <c r="B12" s="83"/>
      <c r="C12" s="58" t="s">
        <v>258</v>
      </c>
      <c r="D12" s="374"/>
      <c r="E12" s="374"/>
      <c r="F12" s="375"/>
    </row>
    <row r="13" spans="1:6">
      <c r="A13" s="384"/>
      <c r="B13" s="83"/>
      <c r="C13" s="70" t="s">
        <v>255</v>
      </c>
      <c r="D13" s="374">
        <f>+IF(ISNUMBER(D7),D7,"")</f>
        <v>1.49129</v>
      </c>
      <c r="E13" s="374">
        <f t="shared" ref="E13:F13" si="2">+IF(ISNUMBER(E7),E7,"")</f>
        <v>5.1658900000000001</v>
      </c>
      <c r="F13" s="375">
        <f t="shared" si="2"/>
        <v>2.80098</v>
      </c>
    </row>
    <row r="14" spans="1:6">
      <c r="A14" s="384" t="s">
        <v>256</v>
      </c>
      <c r="B14" s="83"/>
      <c r="C14" s="58" t="s">
        <v>259</v>
      </c>
      <c r="D14" s="374"/>
      <c r="E14" s="374"/>
      <c r="F14" s="375"/>
    </row>
    <row r="15" spans="1:6">
      <c r="A15" s="384" t="s">
        <v>260</v>
      </c>
      <c r="B15" s="83"/>
      <c r="C15" s="58" t="s">
        <v>261</v>
      </c>
      <c r="D15" s="374"/>
      <c r="E15" s="374"/>
      <c r="F15" s="375"/>
    </row>
    <row r="16" spans="1:6">
      <c r="A16" s="384" t="s">
        <v>262</v>
      </c>
      <c r="B16" s="83"/>
      <c r="C16" s="385" t="s">
        <v>263</v>
      </c>
      <c r="D16" s="374"/>
      <c r="E16" s="374"/>
      <c r="F16" s="375"/>
    </row>
    <row r="17" spans="1:6">
      <c r="A17" s="384" t="s">
        <v>262</v>
      </c>
      <c r="B17" s="83"/>
      <c r="C17" s="385" t="s">
        <v>264</v>
      </c>
      <c r="D17" s="374"/>
      <c r="E17" s="374"/>
      <c r="F17" s="375"/>
    </row>
    <row r="18" spans="1:6">
      <c r="A18" s="384" t="s">
        <v>260</v>
      </c>
      <c r="B18" s="83"/>
      <c r="C18" s="385" t="s">
        <v>265</v>
      </c>
      <c r="D18" s="374"/>
      <c r="E18" s="374"/>
      <c r="F18" s="375"/>
    </row>
    <row r="19" spans="1:6">
      <c r="A19" s="384" t="s">
        <v>256</v>
      </c>
      <c r="B19" s="83"/>
      <c r="C19" s="58" t="s">
        <v>266</v>
      </c>
      <c r="D19" s="374"/>
      <c r="E19" s="374"/>
      <c r="F19" s="375"/>
    </row>
    <row r="20" spans="1:6">
      <c r="A20" s="386"/>
      <c r="B20" s="83"/>
      <c r="C20" s="70" t="s">
        <v>267</v>
      </c>
      <c r="D20" s="374">
        <f>+IF(ISNUMBER(D8),D8,"")</f>
        <v>4.1044600000000031</v>
      </c>
      <c r="E20" s="374">
        <f t="shared" ref="E20:F20" si="3">+IF(ISNUMBER(E8),E8,"")</f>
        <v>49.480329999999995</v>
      </c>
      <c r="F20" s="375">
        <f t="shared" si="3"/>
        <v>20.277169999999991</v>
      </c>
    </row>
    <row r="21" spans="1:6">
      <c r="A21" s="384" t="s">
        <v>256</v>
      </c>
      <c r="B21" s="83"/>
      <c r="C21" s="58" t="s">
        <v>259</v>
      </c>
      <c r="D21" s="374"/>
      <c r="E21" s="374"/>
      <c r="F21" s="375"/>
    </row>
    <row r="22" spans="1:6">
      <c r="A22" s="384" t="s">
        <v>260</v>
      </c>
      <c r="B22" s="83"/>
      <c r="C22" s="58" t="s">
        <v>261</v>
      </c>
      <c r="D22" s="374"/>
      <c r="E22" s="374"/>
      <c r="F22" s="375"/>
    </row>
    <row r="23" spans="1:6">
      <c r="A23" s="384" t="s">
        <v>262</v>
      </c>
      <c r="B23" s="83"/>
      <c r="C23" s="385" t="s">
        <v>263</v>
      </c>
      <c r="D23" s="374"/>
      <c r="E23" s="374"/>
      <c r="F23" s="375"/>
    </row>
    <row r="24" spans="1:6">
      <c r="A24" s="384" t="s">
        <v>262</v>
      </c>
      <c r="B24" s="83"/>
      <c r="C24" s="385" t="s">
        <v>264</v>
      </c>
      <c r="D24" s="374"/>
      <c r="E24" s="374"/>
      <c r="F24" s="375"/>
    </row>
    <row r="25" spans="1:6">
      <c r="A25" s="384" t="s">
        <v>260</v>
      </c>
      <c r="B25" s="83"/>
      <c r="C25" s="385" t="s">
        <v>265</v>
      </c>
      <c r="D25" s="374"/>
      <c r="E25" s="374"/>
      <c r="F25" s="375"/>
    </row>
    <row r="26" spans="1:6">
      <c r="A26" s="384" t="s">
        <v>256</v>
      </c>
      <c r="B26" s="83"/>
      <c r="C26" s="58" t="s">
        <v>266</v>
      </c>
      <c r="D26" s="374"/>
      <c r="E26" s="374"/>
      <c r="F26" s="375"/>
    </row>
    <row r="27" spans="1:6">
      <c r="A27" s="386"/>
      <c r="B27" s="83"/>
      <c r="C27" s="387" t="s">
        <v>268</v>
      </c>
      <c r="D27" s="374"/>
      <c r="E27" s="374"/>
      <c r="F27" s="375"/>
    </row>
    <row r="28" spans="1:6">
      <c r="A28" s="384" t="s">
        <v>260</v>
      </c>
      <c r="B28" s="83"/>
      <c r="C28" s="385" t="s">
        <v>269</v>
      </c>
      <c r="D28" s="374"/>
      <c r="E28" s="374"/>
      <c r="F28" s="375"/>
    </row>
    <row r="29" spans="1:6">
      <c r="A29" s="384" t="s">
        <v>262</v>
      </c>
      <c r="B29" s="83"/>
      <c r="C29" s="385" t="s">
        <v>270</v>
      </c>
      <c r="D29" s="374"/>
      <c r="E29" s="374"/>
      <c r="F29" s="375"/>
    </row>
    <row r="30" spans="1:6">
      <c r="A30" s="384"/>
      <c r="B30" s="83"/>
      <c r="C30" s="388" t="s">
        <v>271</v>
      </c>
      <c r="D30" s="374">
        <f>+IF(ISNUMBER(D173),D173*100,"")</f>
        <v>21.08821</v>
      </c>
      <c r="E30" s="374">
        <f t="shared" ref="E30:F30" si="4">+IF(ISNUMBER(E173),E173*100,"")</f>
        <v>9.2181300000000004</v>
      </c>
      <c r="F30" s="375">
        <f t="shared" si="4"/>
        <v>17.439330000000002</v>
      </c>
    </row>
    <row r="31" spans="1:6">
      <c r="A31" s="386"/>
      <c r="B31" s="83"/>
      <c r="C31" s="388" t="s">
        <v>65</v>
      </c>
      <c r="D31" s="374"/>
      <c r="E31" s="374"/>
      <c r="F31" s="375"/>
    </row>
    <row r="32" spans="1:6">
      <c r="A32" s="386"/>
      <c r="B32" s="389" t="s">
        <v>66</v>
      </c>
      <c r="C32" s="390"/>
      <c r="D32" s="391"/>
      <c r="E32" s="392"/>
      <c r="F32" s="393"/>
    </row>
    <row r="33" spans="1:6">
      <c r="A33" s="386"/>
      <c r="B33" s="83"/>
      <c r="C33" s="70" t="s">
        <v>254</v>
      </c>
      <c r="D33" s="374"/>
      <c r="E33" s="374"/>
      <c r="F33" s="375"/>
    </row>
    <row r="34" spans="1:6">
      <c r="A34" s="386"/>
      <c r="B34" s="83"/>
      <c r="C34" s="58" t="s">
        <v>272</v>
      </c>
      <c r="D34" s="374"/>
      <c r="E34" s="374"/>
      <c r="F34" s="375"/>
    </row>
    <row r="35" spans="1:6">
      <c r="A35" s="386"/>
      <c r="B35" s="83"/>
      <c r="C35" s="58" t="s">
        <v>273</v>
      </c>
      <c r="D35" s="374"/>
      <c r="E35" s="374"/>
      <c r="F35" s="375"/>
    </row>
    <row r="36" spans="1:6">
      <c r="A36" s="386"/>
      <c r="B36" s="83"/>
      <c r="C36" s="70" t="s">
        <v>255</v>
      </c>
      <c r="D36" s="374"/>
      <c r="E36" s="374"/>
      <c r="F36" s="375"/>
    </row>
    <row r="37" spans="1:6">
      <c r="A37" s="386"/>
      <c r="B37" s="83"/>
      <c r="C37" s="58" t="s">
        <v>259</v>
      </c>
      <c r="D37" s="374"/>
      <c r="E37" s="374"/>
      <c r="F37" s="375"/>
    </row>
    <row r="38" spans="1:6">
      <c r="A38" s="386"/>
      <c r="B38" s="83"/>
      <c r="C38" s="58" t="s">
        <v>261</v>
      </c>
      <c r="D38" s="374"/>
      <c r="E38" s="374"/>
      <c r="F38" s="375"/>
    </row>
    <row r="39" spans="1:6">
      <c r="A39" s="386"/>
      <c r="B39" s="83"/>
      <c r="C39" s="385" t="s">
        <v>263</v>
      </c>
      <c r="D39" s="374"/>
      <c r="E39" s="374"/>
      <c r="F39" s="375"/>
    </row>
    <row r="40" spans="1:6">
      <c r="A40" s="386"/>
      <c r="B40" s="83"/>
      <c r="C40" s="385" t="s">
        <v>264</v>
      </c>
      <c r="D40" s="374"/>
      <c r="E40" s="374"/>
      <c r="F40" s="375"/>
    </row>
    <row r="41" spans="1:6">
      <c r="A41" s="386"/>
      <c r="B41" s="83"/>
      <c r="C41" s="385" t="s">
        <v>265</v>
      </c>
      <c r="D41" s="374"/>
      <c r="E41" s="374"/>
      <c r="F41" s="375"/>
    </row>
    <row r="42" spans="1:6">
      <c r="A42" s="386"/>
      <c r="B42" s="83"/>
      <c r="C42" s="58" t="s">
        <v>266</v>
      </c>
      <c r="D42" s="374"/>
      <c r="E42" s="374"/>
      <c r="F42" s="375"/>
    </row>
    <row r="43" spans="1:6">
      <c r="A43" s="386"/>
      <c r="B43" s="83"/>
      <c r="C43" s="70" t="s">
        <v>267</v>
      </c>
      <c r="D43" s="374"/>
      <c r="E43" s="374"/>
      <c r="F43" s="375"/>
    </row>
    <row r="44" spans="1:6">
      <c r="A44" s="386"/>
      <c r="B44" s="83"/>
      <c r="C44" s="58" t="s">
        <v>259</v>
      </c>
      <c r="D44" s="374"/>
      <c r="E44" s="374"/>
      <c r="F44" s="375"/>
    </row>
    <row r="45" spans="1:6">
      <c r="A45" s="386"/>
      <c r="B45" s="83"/>
      <c r="C45" s="58" t="s">
        <v>261</v>
      </c>
      <c r="D45" s="374"/>
      <c r="E45" s="374"/>
      <c r="F45" s="375"/>
    </row>
    <row r="46" spans="1:6">
      <c r="A46" s="386"/>
      <c r="B46" s="83"/>
      <c r="C46" s="385" t="s">
        <v>263</v>
      </c>
      <c r="D46" s="374"/>
      <c r="E46" s="374"/>
      <c r="F46" s="375"/>
    </row>
    <row r="47" spans="1:6">
      <c r="A47" s="386"/>
      <c r="B47" s="83"/>
      <c r="C47" s="385" t="s">
        <v>264</v>
      </c>
      <c r="D47" s="374"/>
      <c r="E47" s="374"/>
      <c r="F47" s="375"/>
    </row>
    <row r="48" spans="1:6">
      <c r="A48" s="386"/>
      <c r="B48" s="83"/>
      <c r="C48" s="385" t="s">
        <v>265</v>
      </c>
      <c r="D48" s="374"/>
      <c r="E48" s="374"/>
      <c r="F48" s="375"/>
    </row>
    <row r="49" spans="1:6">
      <c r="A49" s="386"/>
      <c r="B49" s="83"/>
      <c r="C49" s="58" t="s">
        <v>266</v>
      </c>
      <c r="D49" s="374"/>
      <c r="E49" s="374"/>
      <c r="F49" s="375"/>
    </row>
    <row r="50" spans="1:6">
      <c r="A50" s="386"/>
      <c r="B50" s="83"/>
      <c r="C50" s="387" t="s">
        <v>268</v>
      </c>
      <c r="D50" s="374"/>
      <c r="E50" s="374"/>
      <c r="F50" s="375"/>
    </row>
    <row r="51" spans="1:6">
      <c r="A51" s="386"/>
      <c r="B51" s="83"/>
      <c r="C51" s="385" t="s">
        <v>269</v>
      </c>
      <c r="D51" s="374"/>
      <c r="E51" s="374"/>
      <c r="F51" s="375"/>
    </row>
    <row r="52" spans="1:6">
      <c r="A52" s="394"/>
      <c r="B52" s="83"/>
      <c r="C52" s="385" t="s">
        <v>270</v>
      </c>
      <c r="D52" s="374"/>
      <c r="E52" s="374"/>
      <c r="F52" s="375"/>
    </row>
    <row r="53" spans="1:6">
      <c r="A53" s="394"/>
      <c r="B53" s="84"/>
      <c r="C53" s="388" t="s">
        <v>271</v>
      </c>
      <c r="D53" s="395"/>
      <c r="E53" s="395"/>
      <c r="F53" s="396"/>
    </row>
    <row r="54" spans="1:6">
      <c r="A54" s="394"/>
      <c r="B54" s="389" t="s">
        <v>67</v>
      </c>
      <c r="C54" s="390"/>
      <c r="D54" s="391"/>
      <c r="E54" s="392"/>
      <c r="F54" s="397"/>
    </row>
    <row r="55" spans="1:6">
      <c r="A55" s="394"/>
      <c r="B55" s="83"/>
      <c r="C55" s="70" t="s">
        <v>254</v>
      </c>
      <c r="D55" s="374" t="str">
        <f>+IF(OR(ISBLANK(D170),D170="No"),"No","Yes")</f>
        <v>Yes</v>
      </c>
      <c r="E55" s="374" t="str">
        <f t="shared" ref="E55:F55" si="5">+IF(OR(ISBLANK(E170),E170="No"),"No","Yes")</f>
        <v>Yes</v>
      </c>
      <c r="F55" s="375" t="str">
        <f t="shared" si="5"/>
        <v>No</v>
      </c>
    </row>
    <row r="56" spans="1:6">
      <c r="A56" s="394"/>
      <c r="B56" s="83"/>
      <c r="C56" s="58" t="s">
        <v>257</v>
      </c>
      <c r="D56" s="374" t="str">
        <f>+IF(ISBLANK(D11),"No", "Yes")</f>
        <v>No</v>
      </c>
      <c r="E56" s="374" t="str">
        <f t="shared" ref="E56:F56" si="6">+IF(ISBLANK(E11),"No", "Yes")</f>
        <v>No</v>
      </c>
      <c r="F56" s="375" t="str">
        <f t="shared" si="6"/>
        <v>No</v>
      </c>
    </row>
    <row r="57" spans="1:6">
      <c r="A57" s="394"/>
      <c r="B57" s="83"/>
      <c r="C57" s="58" t="s">
        <v>258</v>
      </c>
      <c r="D57" s="374" t="str">
        <f t="shared" ref="D57:F57" si="7">+IF(ISBLANK(D12),"No", "Yes")</f>
        <v>No</v>
      </c>
      <c r="E57" s="374" t="str">
        <f t="shared" si="7"/>
        <v>No</v>
      </c>
      <c r="F57" s="375" t="str">
        <f t="shared" si="7"/>
        <v>No</v>
      </c>
    </row>
    <row r="58" spans="1:6">
      <c r="A58" s="394"/>
      <c r="B58" s="83"/>
      <c r="C58" s="70" t="s">
        <v>255</v>
      </c>
      <c r="D58" s="374" t="str">
        <f>+IF(D13="","No","Yes")</f>
        <v>Yes</v>
      </c>
      <c r="E58" s="374" t="str">
        <f t="shared" ref="E58:F58" si="8">+IF(E13="","No","Yes")</f>
        <v>Yes</v>
      </c>
      <c r="F58" s="375" t="str">
        <f t="shared" si="8"/>
        <v>Yes</v>
      </c>
    </row>
    <row r="59" spans="1:6">
      <c r="A59" s="394"/>
      <c r="B59" s="83"/>
      <c r="C59" s="58" t="s">
        <v>259</v>
      </c>
      <c r="D59" s="374" t="str">
        <f>+IF(ISBLANK(D14),"No","Yes")</f>
        <v>No</v>
      </c>
      <c r="E59" s="374" t="str">
        <f t="shared" ref="E59:F59" si="9">+IF(ISBLANK(E14),"No","Yes")</f>
        <v>No</v>
      </c>
      <c r="F59" s="375" t="str">
        <f t="shared" si="9"/>
        <v>No</v>
      </c>
    </row>
    <row r="60" spans="1:6">
      <c r="A60" s="394"/>
      <c r="B60" s="83"/>
      <c r="C60" s="58" t="s">
        <v>261</v>
      </c>
      <c r="D60" s="374" t="str">
        <f t="shared" ref="D60:F64" si="10">+IF(ISBLANK(D15),"No","Yes")</f>
        <v>No</v>
      </c>
      <c r="E60" s="374" t="str">
        <f t="shared" si="10"/>
        <v>No</v>
      </c>
      <c r="F60" s="375" t="str">
        <f t="shared" si="10"/>
        <v>No</v>
      </c>
    </row>
    <row r="61" spans="1:6">
      <c r="A61" s="394"/>
      <c r="B61" s="83"/>
      <c r="C61" s="385" t="s">
        <v>263</v>
      </c>
      <c r="D61" s="374" t="str">
        <f t="shared" si="10"/>
        <v>No</v>
      </c>
      <c r="E61" s="374" t="str">
        <f t="shared" si="10"/>
        <v>No</v>
      </c>
      <c r="F61" s="375" t="str">
        <f t="shared" si="10"/>
        <v>No</v>
      </c>
    </row>
    <row r="62" spans="1:6">
      <c r="A62" s="394"/>
      <c r="B62" s="83"/>
      <c r="C62" s="385" t="s">
        <v>264</v>
      </c>
      <c r="D62" s="374" t="str">
        <f t="shared" si="10"/>
        <v>No</v>
      </c>
      <c r="E62" s="374" t="str">
        <f t="shared" si="10"/>
        <v>No</v>
      </c>
      <c r="F62" s="375" t="str">
        <f t="shared" si="10"/>
        <v>No</v>
      </c>
    </row>
    <row r="63" spans="1:6">
      <c r="A63" s="394"/>
      <c r="B63" s="83"/>
      <c r="C63" s="385" t="s">
        <v>265</v>
      </c>
      <c r="D63" s="374" t="str">
        <f t="shared" si="10"/>
        <v>No</v>
      </c>
      <c r="E63" s="374" t="str">
        <f t="shared" si="10"/>
        <v>No</v>
      </c>
      <c r="F63" s="375" t="str">
        <f t="shared" si="10"/>
        <v>No</v>
      </c>
    </row>
    <row r="64" spans="1:6">
      <c r="A64" s="394"/>
      <c r="B64" s="83"/>
      <c r="C64" s="58" t="s">
        <v>266</v>
      </c>
      <c r="D64" s="374" t="str">
        <f t="shared" si="10"/>
        <v>No</v>
      </c>
      <c r="E64" s="374" t="str">
        <f t="shared" si="10"/>
        <v>No</v>
      </c>
      <c r="F64" s="375" t="str">
        <f t="shared" si="10"/>
        <v>No</v>
      </c>
    </row>
    <row r="65" spans="1:6">
      <c r="A65" s="394"/>
      <c r="B65" s="83"/>
      <c r="C65" s="70" t="s">
        <v>267</v>
      </c>
      <c r="D65" s="374" t="str">
        <f>+IF(D20="","No","Yes")</f>
        <v>Yes</v>
      </c>
      <c r="E65" s="374" t="str">
        <f t="shared" ref="E65:F65" si="11">+IF(E20="","No","Yes")</f>
        <v>Yes</v>
      </c>
      <c r="F65" s="375" t="str">
        <f t="shared" si="11"/>
        <v>Yes</v>
      </c>
    </row>
    <row r="66" spans="1:6">
      <c r="A66" s="394"/>
      <c r="B66" s="83"/>
      <c r="C66" s="58" t="s">
        <v>259</v>
      </c>
      <c r="D66" s="374" t="str">
        <f>+IF(ISBLANK(D21),"No","Yes")</f>
        <v>No</v>
      </c>
      <c r="E66" s="374" t="str">
        <f t="shared" ref="E66:F66" si="12">+IF(ISBLANK(E21),"No","Yes")</f>
        <v>No</v>
      </c>
      <c r="F66" s="375" t="str">
        <f t="shared" si="12"/>
        <v>No</v>
      </c>
    </row>
    <row r="67" spans="1:6">
      <c r="A67" s="394"/>
      <c r="B67" s="83"/>
      <c r="C67" s="58" t="s">
        <v>261</v>
      </c>
      <c r="D67" s="374" t="str">
        <f t="shared" ref="D67:F71" si="13">+IF(ISBLANK(D22),"No","Yes")</f>
        <v>No</v>
      </c>
      <c r="E67" s="374" t="str">
        <f t="shared" si="13"/>
        <v>No</v>
      </c>
      <c r="F67" s="375" t="str">
        <f t="shared" si="13"/>
        <v>No</v>
      </c>
    </row>
    <row r="68" spans="1:6">
      <c r="A68" s="394"/>
      <c r="B68" s="83"/>
      <c r="C68" s="385" t="s">
        <v>263</v>
      </c>
      <c r="D68" s="374" t="str">
        <f t="shared" si="13"/>
        <v>No</v>
      </c>
      <c r="E68" s="374" t="str">
        <f t="shared" si="13"/>
        <v>No</v>
      </c>
      <c r="F68" s="375" t="str">
        <f t="shared" si="13"/>
        <v>No</v>
      </c>
    </row>
    <row r="69" spans="1:6">
      <c r="A69" s="394"/>
      <c r="B69" s="83"/>
      <c r="C69" s="385" t="s">
        <v>264</v>
      </c>
      <c r="D69" s="374" t="str">
        <f t="shared" si="13"/>
        <v>No</v>
      </c>
      <c r="E69" s="374" t="str">
        <f t="shared" si="13"/>
        <v>No</v>
      </c>
      <c r="F69" s="375" t="str">
        <f t="shared" si="13"/>
        <v>No</v>
      </c>
    </row>
    <row r="70" spans="1:6">
      <c r="A70" s="394"/>
      <c r="B70" s="83"/>
      <c r="C70" s="385" t="s">
        <v>265</v>
      </c>
      <c r="D70" s="374" t="str">
        <f t="shared" si="13"/>
        <v>No</v>
      </c>
      <c r="E70" s="374" t="str">
        <f t="shared" si="13"/>
        <v>No</v>
      </c>
      <c r="F70" s="375" t="str">
        <f t="shared" si="13"/>
        <v>No</v>
      </c>
    </row>
    <row r="71" spans="1:6">
      <c r="A71" s="394"/>
      <c r="B71" s="83"/>
      <c r="C71" s="58" t="s">
        <v>266</v>
      </c>
      <c r="D71" s="374" t="str">
        <f t="shared" si="13"/>
        <v>No</v>
      </c>
      <c r="E71" s="374" t="str">
        <f t="shared" si="13"/>
        <v>No</v>
      </c>
      <c r="F71" s="375" t="str">
        <f t="shared" si="13"/>
        <v>No</v>
      </c>
    </row>
    <row r="72" spans="1:6">
      <c r="A72" s="394"/>
      <c r="B72" s="83"/>
      <c r="C72" s="387" t="s">
        <v>268</v>
      </c>
      <c r="D72" s="374" t="s">
        <v>70</v>
      </c>
      <c r="E72" s="374" t="s">
        <v>70</v>
      </c>
      <c r="F72" s="375" t="s">
        <v>70</v>
      </c>
    </row>
    <row r="73" spans="1:6">
      <c r="A73" s="394"/>
      <c r="B73" s="83"/>
      <c r="C73" s="385" t="s">
        <v>269</v>
      </c>
      <c r="D73" s="374" t="str">
        <f>+IF(ISBLANK(D28),"No","Yes")</f>
        <v>No</v>
      </c>
      <c r="E73" s="374" t="str">
        <f t="shared" ref="E73:F73" si="14">+IF(ISBLANK(E28),"No","Yes")</f>
        <v>No</v>
      </c>
      <c r="F73" s="375" t="str">
        <f t="shared" si="14"/>
        <v>No</v>
      </c>
    </row>
    <row r="74" spans="1:6">
      <c r="A74" s="394"/>
      <c r="B74" s="83"/>
      <c r="C74" s="385" t="s">
        <v>270</v>
      </c>
      <c r="D74" s="374" t="str">
        <f t="shared" ref="D74:F74" si="15">+IF(ISBLANK(D29),"No","Yes")</f>
        <v>No</v>
      </c>
      <c r="E74" s="374" t="str">
        <f t="shared" si="15"/>
        <v>No</v>
      </c>
      <c r="F74" s="375" t="str">
        <f t="shared" si="15"/>
        <v>No</v>
      </c>
    </row>
    <row r="75" spans="1:6">
      <c r="A75" s="398"/>
      <c r="B75" s="83"/>
      <c r="C75" s="388" t="s">
        <v>271</v>
      </c>
      <c r="D75" s="374" t="str">
        <f>+IF(OR(D172="",D172="No"),"No","Yes")</f>
        <v>Yes</v>
      </c>
      <c r="E75" s="374" t="str">
        <f t="shared" ref="E75:F75" si="16">+IF(OR(E172="",E172="No"),"No","Yes")</f>
        <v>Yes</v>
      </c>
      <c r="F75" s="375" t="str">
        <f t="shared" si="16"/>
        <v>No</v>
      </c>
    </row>
    <row r="76" spans="1:6" ht="14" thickBot="1">
      <c r="A76" s="399" t="s">
        <v>71</v>
      </c>
      <c r="B76" s="742"/>
      <c r="C76" s="743"/>
      <c r="D76" s="743"/>
      <c r="E76" s="743"/>
      <c r="F76" s="744"/>
    </row>
    <row r="77" spans="1:6">
      <c r="A77" s="400" t="s">
        <v>72</v>
      </c>
      <c r="B77" s="766" t="s">
        <v>73</v>
      </c>
      <c r="C77" s="767"/>
      <c r="D77" s="401" t="s">
        <v>38</v>
      </c>
      <c r="E77" s="401" t="s">
        <v>37</v>
      </c>
      <c r="F77" s="402" t="s">
        <v>36</v>
      </c>
    </row>
    <row r="78" spans="1:6">
      <c r="A78" s="403"/>
      <c r="B78" s="768" t="s">
        <v>274</v>
      </c>
      <c r="C78" s="769"/>
      <c r="D78" s="404">
        <f>IF(AND(OR(ISTEXT(A79),ISTEXT(A80),ISTEXT(A81),ISTEXT(A82),ISTEXT(A83)),OR(ISNUMBER(D84),ISNUMBER(D103))),SUM(D79:D83,D84,D103),IF(OR(ISNUMBER(D84),ISNUMBER(D103)),SUM(D84,D103),IF(OR(ISTEXT(A79),ISTEXT(A80),ISTEXT(A81),ISTEXT(A82),ISTEXT(A83)),SUM(D79:D83),"")))</f>
        <v>87.450310000000002</v>
      </c>
      <c r="E78" s="404">
        <f>IF(AND(OR(ISTEXT(A79),ISTEXT(A80),ISTEXT(A81),ISTEXT(A82),ISTEXT(A83)),OR(ISNUMBER(E84),ISNUMBER(E103))),SUM(E79:E83,E84,E103),IF(OR(ISNUMBER(E84),ISNUMBER(E103)),SUM(E84,E103),IF(OR(ISTEXT(A79),ISTEXT(A80),ISTEXT(A81),ISTEXT(A82),ISTEXT(A83)),SUM(E79:E83),"")))</f>
        <v>9.3673599999999997</v>
      </c>
      <c r="F78" s="405">
        <f>IF(AND(OR(ISTEXT(A79),ISTEXT(A80),ISTEXT(A81),ISTEXT(A82),ISTEXT(A83)),OR(ISNUMBER(F84),ISNUMBER(F103))),SUM(F79:F83,F84,F103),IF(OR(ISNUMBER(F84),ISNUMBER(F103)),SUM(F84,F103),IF(OR(ISTEXT(A79),ISTEXT(A80),ISTEXT(A81),ISTEXT(A82),ISTEXT(A83)),SUM(F79:F83),"")))</f>
        <v>59.620250000000006</v>
      </c>
    </row>
    <row r="79" spans="1:6">
      <c r="A79" s="403" t="s">
        <v>275</v>
      </c>
      <c r="B79" s="406"/>
      <c r="C79" s="407" t="s">
        <v>276</v>
      </c>
      <c r="D79" s="408">
        <v>85.959019999999995</v>
      </c>
      <c r="E79" s="408">
        <v>4.2014699999999996</v>
      </c>
      <c r="F79" s="409">
        <v>56.819270000000003</v>
      </c>
    </row>
    <row r="80" spans="1:6">
      <c r="A80" s="403" t="s">
        <v>277</v>
      </c>
      <c r="B80" s="406"/>
      <c r="C80" s="410" t="s">
        <v>278</v>
      </c>
      <c r="D80" s="411">
        <v>1.49129</v>
      </c>
      <c r="E80" s="411">
        <v>5.1658900000000001</v>
      </c>
      <c r="F80" s="412">
        <v>2.80098</v>
      </c>
    </row>
    <row r="81" spans="1:6">
      <c r="A81" s="403"/>
      <c r="B81" s="406"/>
      <c r="C81" s="410" t="s">
        <v>279</v>
      </c>
      <c r="D81" s="411" t="str">
        <f t="shared" ref="D81:F83" si="17">IF(OR(ISNUMBER(D87),ISNUMBER(D106)),SUM(D87,D106),"")</f>
        <v/>
      </c>
      <c r="E81" s="411" t="str">
        <f t="shared" si="17"/>
        <v/>
      </c>
      <c r="F81" s="412" t="str">
        <f t="shared" si="17"/>
        <v/>
      </c>
    </row>
    <row r="82" spans="1:6">
      <c r="A82" s="403"/>
      <c r="B82" s="406"/>
      <c r="C82" s="410" t="s">
        <v>280</v>
      </c>
      <c r="D82" s="411" t="str">
        <f t="shared" si="17"/>
        <v/>
      </c>
      <c r="E82" s="411" t="str">
        <f t="shared" si="17"/>
        <v/>
      </c>
      <c r="F82" s="412" t="str">
        <f t="shared" si="17"/>
        <v/>
      </c>
    </row>
    <row r="83" spans="1:6">
      <c r="A83" s="403"/>
      <c r="B83" s="406"/>
      <c r="C83" s="413" t="s">
        <v>281</v>
      </c>
      <c r="D83" s="99" t="str">
        <f t="shared" si="17"/>
        <v/>
      </c>
      <c r="E83" s="99" t="str">
        <f t="shared" si="17"/>
        <v/>
      </c>
      <c r="F83" s="100" t="str">
        <f t="shared" si="17"/>
        <v/>
      </c>
    </row>
    <row r="84" spans="1:6">
      <c r="A84" s="414"/>
      <c r="B84" s="768" t="s">
        <v>282</v>
      </c>
      <c r="C84" s="769"/>
      <c r="D84" s="404" t="str">
        <f>IF(OR(ISNUMBER(D85),ISNUMBER(D86),ISNUMBER(D87),ISNUMBER(D88),ISNUMBER(D89),ISNUMBER(D90),ISNUMBER(D96)),SUMIF(A85:A101,"&gt;""",D85:D101),"")</f>
        <v/>
      </c>
      <c r="E84" s="404" t="str">
        <f>IF(OR(ISNUMBER(E85),ISNUMBER(E86),ISNUMBER(E87),ISNUMBER(E88),ISNUMBER(E89),ISNUMBER(E90),ISNUMBER(E96)),SUMIF(A85:A101,"&gt;""",E85:E101),"")</f>
        <v/>
      </c>
      <c r="F84" s="405" t="str">
        <f>IF(OR(ISNUMBER(F85),ISNUMBER(F86),ISNUMBER(F87),ISNUMBER(F88),ISNUMBER(F89),ISNUMBER(F90),ISNUMBER(F96)),SUMIF(A85:A101,"&gt;""",F85:F101),"")</f>
        <v/>
      </c>
    </row>
    <row r="85" spans="1:6">
      <c r="A85" s="403"/>
      <c r="B85" s="406"/>
      <c r="C85" s="407" t="s">
        <v>276</v>
      </c>
      <c r="D85" s="408" t="str">
        <f t="shared" ref="D85:F89" si="18">IF(OR(ISNUMBER(D91),ISNUMBER(D97)),SUM(D91,D97),"")</f>
        <v/>
      </c>
      <c r="E85" s="408" t="str">
        <f t="shared" si="18"/>
        <v/>
      </c>
      <c r="F85" s="409" t="str">
        <f t="shared" si="18"/>
        <v/>
      </c>
    </row>
    <row r="86" spans="1:6">
      <c r="A86" s="403"/>
      <c r="B86" s="406"/>
      <c r="C86" s="410" t="s">
        <v>278</v>
      </c>
      <c r="D86" s="411" t="str">
        <f t="shared" si="18"/>
        <v/>
      </c>
      <c r="E86" s="411" t="str">
        <f t="shared" si="18"/>
        <v/>
      </c>
      <c r="F86" s="412" t="str">
        <f t="shared" si="18"/>
        <v/>
      </c>
    </row>
    <row r="87" spans="1:6">
      <c r="A87" s="403"/>
      <c r="B87" s="406"/>
      <c r="C87" s="410" t="s">
        <v>279</v>
      </c>
      <c r="D87" s="411" t="str">
        <f t="shared" si="18"/>
        <v/>
      </c>
      <c r="E87" s="411" t="str">
        <f t="shared" si="18"/>
        <v/>
      </c>
      <c r="F87" s="412" t="str">
        <f t="shared" si="18"/>
        <v/>
      </c>
    </row>
    <row r="88" spans="1:6">
      <c r="A88" s="403"/>
      <c r="B88" s="406"/>
      <c r="C88" s="410" t="s">
        <v>280</v>
      </c>
      <c r="D88" s="411" t="str">
        <f t="shared" si="18"/>
        <v/>
      </c>
      <c r="E88" s="411" t="str">
        <f t="shared" si="18"/>
        <v/>
      </c>
      <c r="F88" s="412" t="str">
        <f t="shared" si="18"/>
        <v/>
      </c>
    </row>
    <row r="89" spans="1:6">
      <c r="A89" s="403"/>
      <c r="B89" s="406"/>
      <c r="C89" s="413" t="s">
        <v>281</v>
      </c>
      <c r="D89" s="99" t="str">
        <f t="shared" si="18"/>
        <v/>
      </c>
      <c r="E89" s="99" t="str">
        <f t="shared" si="18"/>
        <v/>
      </c>
      <c r="F89" s="100" t="str">
        <f t="shared" si="18"/>
        <v/>
      </c>
    </row>
    <row r="90" spans="1:6" ht="14">
      <c r="A90" s="403"/>
      <c r="B90" s="415"/>
      <c r="C90" s="416" t="s">
        <v>283</v>
      </c>
      <c r="D90" s="404" t="str">
        <f>IF(OR(ISNUMBER(D91),ISNUMBER(D92),ISNUMBER(D93),ISNUMBER(D94),ISNUMBER(D95)),SUM(D91:D95),"")</f>
        <v/>
      </c>
      <c r="E90" s="404" t="str">
        <f>IF(OR(ISNUMBER(E91),ISNUMBER(E92),ISNUMBER(E93),ISNUMBER(E94),ISNUMBER(E95)),SUM(E91:E95),"")</f>
        <v/>
      </c>
      <c r="F90" s="405" t="str">
        <f>IF(OR(ISNUMBER(F91),ISNUMBER(F92),ISNUMBER(F93),ISNUMBER(F94),ISNUMBER(F95)),SUM(F91:F95),"")</f>
        <v/>
      </c>
    </row>
    <row r="91" spans="1:6">
      <c r="A91" s="417"/>
      <c r="B91" s="418"/>
      <c r="C91" s="407" t="s">
        <v>276</v>
      </c>
      <c r="D91" s="408"/>
      <c r="E91" s="408"/>
      <c r="F91" s="409"/>
    </row>
    <row r="92" spans="1:6">
      <c r="A92" s="417"/>
      <c r="B92" s="418"/>
      <c r="C92" s="410" t="s">
        <v>278</v>
      </c>
      <c r="D92" s="411"/>
      <c r="E92" s="411"/>
      <c r="F92" s="412"/>
    </row>
    <row r="93" spans="1:6">
      <c r="A93" s="417"/>
      <c r="B93" s="418"/>
      <c r="C93" s="410" t="s">
        <v>279</v>
      </c>
      <c r="D93" s="411"/>
      <c r="E93" s="411"/>
      <c r="F93" s="412"/>
    </row>
    <row r="94" spans="1:6">
      <c r="A94" s="403"/>
      <c r="B94" s="418"/>
      <c r="C94" s="410" t="s">
        <v>280</v>
      </c>
      <c r="D94" s="411"/>
      <c r="E94" s="411"/>
      <c r="F94" s="412"/>
    </row>
    <row r="95" spans="1:6">
      <c r="A95" s="403"/>
      <c r="B95" s="418"/>
      <c r="C95" s="413" t="s">
        <v>281</v>
      </c>
      <c r="D95" s="99"/>
      <c r="E95" s="99"/>
      <c r="F95" s="100"/>
    </row>
    <row r="96" spans="1:6" ht="14">
      <c r="A96" s="403"/>
      <c r="B96" s="415"/>
      <c r="C96" s="419" t="s">
        <v>284</v>
      </c>
      <c r="D96" s="404" t="str">
        <f>IF(OR(ISNUMBER(D97),ISNUMBER(D98),ISNUMBER(D99),ISNUMBER(D100),ISNUMBER(D101)),SUM(D97:D101),"")</f>
        <v/>
      </c>
      <c r="E96" s="404" t="str">
        <f>IF(OR(ISNUMBER(E97),ISNUMBER(E98),ISNUMBER(E99),ISNUMBER(E100),ISNUMBER(E101)),SUM(E97:E101),"")</f>
        <v/>
      </c>
      <c r="F96" s="405" t="str">
        <f>IF(OR(ISNUMBER(F97),ISNUMBER(F98),ISNUMBER(F99),ISNUMBER(F100),ISNUMBER(F101)),SUM(F97:F101),"")</f>
        <v/>
      </c>
    </row>
    <row r="97" spans="1:6">
      <c r="A97" s="403"/>
      <c r="B97" s="418"/>
      <c r="C97" s="420" t="s">
        <v>276</v>
      </c>
      <c r="D97" s="408"/>
      <c r="E97" s="408"/>
      <c r="F97" s="409"/>
    </row>
    <row r="98" spans="1:6">
      <c r="A98" s="403"/>
      <c r="B98" s="418"/>
      <c r="C98" s="410" t="s">
        <v>278</v>
      </c>
      <c r="D98" s="411"/>
      <c r="E98" s="411"/>
      <c r="F98" s="412"/>
    </row>
    <row r="99" spans="1:6">
      <c r="A99" s="403"/>
      <c r="B99" s="418"/>
      <c r="C99" s="410" t="s">
        <v>279</v>
      </c>
      <c r="D99" s="411"/>
      <c r="E99" s="411"/>
      <c r="F99" s="412"/>
    </row>
    <row r="100" spans="1:6">
      <c r="A100" s="403"/>
      <c r="B100" s="418"/>
      <c r="C100" s="410" t="s">
        <v>280</v>
      </c>
      <c r="D100" s="411"/>
      <c r="E100" s="411"/>
      <c r="F100" s="412"/>
    </row>
    <row r="101" spans="1:6">
      <c r="A101" s="403"/>
      <c r="B101" s="418"/>
      <c r="C101" s="413" t="s">
        <v>281</v>
      </c>
      <c r="D101" s="99"/>
      <c r="E101" s="99"/>
      <c r="F101" s="100"/>
    </row>
    <row r="102" spans="1:6">
      <c r="A102" s="403"/>
      <c r="B102" s="768" t="s">
        <v>285</v>
      </c>
      <c r="C102" s="769"/>
      <c r="D102" s="404">
        <f>IF(OR(ISNUMBER(D103),ISNUMBER(D121)),SUMIF(A103:A145,"&gt;""",D103:D145),"")</f>
        <v>10.0968</v>
      </c>
      <c r="E102" s="404">
        <f>IF(OR(ISNUMBER(E103),ISNUMBER(E121)),SUMIF(A103:A145,"&gt;""",E103:E145),"")</f>
        <v>82.783979999999985</v>
      </c>
      <c r="F102" s="405">
        <f>IF(OR(ISNUMBER(F103),ISNUMBER(F121)),SUMIF(A103:A145,"&gt;""",F103:F145),"")</f>
        <v>36.003729999999997</v>
      </c>
    </row>
    <row r="103" spans="1:6">
      <c r="A103" s="403"/>
      <c r="B103" s="768" t="s">
        <v>286</v>
      </c>
      <c r="C103" s="769"/>
      <c r="D103" s="404" t="str">
        <f>IF(OR(ISNUMBER(D104),ISNUMBER(D105),ISNUMBER(D106),ISNUMBER(D107),ISNUMBER(D108)),SUM(D104:D108),IF(OR(ISNUMBER(D109),ISNUMBER(D115)),SUM(D109:D115),""))</f>
        <v/>
      </c>
      <c r="E103" s="404" t="str">
        <f>IF(OR(ISNUMBER(E104),ISNUMBER(E105),ISNUMBER(E106),ISNUMBER(E107),ISNUMBER(E108)),SUM(E104:E108),IF(OR(ISNUMBER(E109),ISNUMBER(E115)),SUM(E109:E115),""))</f>
        <v/>
      </c>
      <c r="F103" s="405" t="str">
        <f>IF(OR(ISNUMBER(F104),ISNUMBER(F105),ISNUMBER(F106),ISNUMBER(F107),ISNUMBER(F108)),SUM(F104:F108),IF(OR(ISNUMBER(F109),ISNUMBER(F115)),SUM(F109:F115),""))</f>
        <v/>
      </c>
    </row>
    <row r="104" spans="1:6">
      <c r="A104" s="403"/>
      <c r="B104" s="418"/>
      <c r="C104" s="420" t="s">
        <v>276</v>
      </c>
      <c r="D104" s="408" t="str">
        <f>IF(OR(ISNUMBER(D110),ISNUMBER(D116)),SUM(D110,D116),"")</f>
        <v/>
      </c>
      <c r="E104" s="408" t="str">
        <f>IF(OR(ISNUMBER(E110),ISNUMBER(E116)),SUM(E110,E116),"")</f>
        <v/>
      </c>
      <c r="F104" s="409" t="str">
        <f>IF(OR(ISNUMBER(F110),ISNUMBER(F116)),SUM(F110,F116),"")</f>
        <v/>
      </c>
    </row>
    <row r="105" spans="1:6">
      <c r="A105" s="403"/>
      <c r="B105" s="418"/>
      <c r="C105" s="410" t="s">
        <v>278</v>
      </c>
      <c r="D105" s="411" t="str">
        <f t="shared" ref="D105:F108" si="19">IF(OR(ISNUMBER(D111),ISNUMBER(D117)),SUM(D111,D117),"")</f>
        <v/>
      </c>
      <c r="E105" s="411" t="str">
        <f t="shared" si="19"/>
        <v/>
      </c>
      <c r="F105" s="412" t="str">
        <f t="shared" si="19"/>
        <v/>
      </c>
    </row>
    <row r="106" spans="1:6">
      <c r="A106" s="403"/>
      <c r="B106" s="418"/>
      <c r="C106" s="410" t="s">
        <v>279</v>
      </c>
      <c r="D106" s="411" t="str">
        <f t="shared" si="19"/>
        <v/>
      </c>
      <c r="E106" s="411" t="str">
        <f t="shared" si="19"/>
        <v/>
      </c>
      <c r="F106" s="412" t="str">
        <f t="shared" si="19"/>
        <v/>
      </c>
    </row>
    <row r="107" spans="1:6">
      <c r="A107" s="403"/>
      <c r="B107" s="418"/>
      <c r="C107" s="410" t="s">
        <v>280</v>
      </c>
      <c r="D107" s="411" t="str">
        <f t="shared" si="19"/>
        <v/>
      </c>
      <c r="E107" s="411" t="str">
        <f t="shared" si="19"/>
        <v/>
      </c>
      <c r="F107" s="412" t="str">
        <f t="shared" si="19"/>
        <v/>
      </c>
    </row>
    <row r="108" spans="1:6">
      <c r="A108" s="403"/>
      <c r="B108" s="418"/>
      <c r="C108" s="413" t="s">
        <v>281</v>
      </c>
      <c r="D108" s="99" t="str">
        <f t="shared" si="19"/>
        <v/>
      </c>
      <c r="E108" s="99" t="str">
        <f t="shared" si="19"/>
        <v/>
      </c>
      <c r="F108" s="100" t="str">
        <f t="shared" si="19"/>
        <v/>
      </c>
    </row>
    <row r="109" spans="1:6" ht="14">
      <c r="A109" s="403"/>
      <c r="B109" s="418"/>
      <c r="C109" s="416" t="s">
        <v>287</v>
      </c>
      <c r="D109" s="404" t="str">
        <f>IF(OR(ISNUMBER(D110),ISNUMBER(D111),ISNUMBER(D112),ISNUMBER(D113),ISNUMBER(D114)),SUM(D110:D114),"")</f>
        <v/>
      </c>
      <c r="E109" s="404" t="str">
        <f>IF(OR(ISNUMBER(E110),ISNUMBER(E111),ISNUMBER(E112),ISNUMBER(E113),ISNUMBER(E114)),SUM(E110:E114),"")</f>
        <v/>
      </c>
      <c r="F109" s="405" t="str">
        <f>IF(OR(ISNUMBER(F110),ISNUMBER(F111),ISNUMBER(F112),ISNUMBER(F113),ISNUMBER(F114)),SUM(F110:F114),"")</f>
        <v/>
      </c>
    </row>
    <row r="110" spans="1:6">
      <c r="A110" s="403"/>
      <c r="B110" s="418"/>
      <c r="C110" s="407" t="s">
        <v>276</v>
      </c>
      <c r="D110" s="408"/>
      <c r="E110" s="408"/>
      <c r="F110" s="409"/>
    </row>
    <row r="111" spans="1:6">
      <c r="A111" s="403"/>
      <c r="B111" s="418"/>
      <c r="C111" s="410" t="s">
        <v>278</v>
      </c>
      <c r="D111" s="411"/>
      <c r="E111" s="411"/>
      <c r="F111" s="412"/>
    </row>
    <row r="112" spans="1:6">
      <c r="A112" s="403"/>
      <c r="B112" s="418"/>
      <c r="C112" s="410" t="s">
        <v>279</v>
      </c>
      <c r="D112" s="411"/>
      <c r="E112" s="411"/>
      <c r="F112" s="412"/>
    </row>
    <row r="113" spans="1:6">
      <c r="A113" s="403"/>
      <c r="B113" s="418"/>
      <c r="C113" s="410" t="s">
        <v>280</v>
      </c>
      <c r="D113" s="411"/>
      <c r="E113" s="411"/>
      <c r="F113" s="412"/>
    </row>
    <row r="114" spans="1:6">
      <c r="A114" s="403"/>
      <c r="B114" s="418"/>
      <c r="C114" s="413" t="s">
        <v>281</v>
      </c>
      <c r="D114" s="99"/>
      <c r="E114" s="99"/>
      <c r="F114" s="100"/>
    </row>
    <row r="115" spans="1:6" ht="14">
      <c r="A115" s="403"/>
      <c r="B115" s="418"/>
      <c r="C115" s="416" t="s">
        <v>288</v>
      </c>
      <c r="D115" s="404" t="str">
        <f>IF(OR(ISNUMBER(D116),ISNUMBER(D117),ISNUMBER(D118),ISNUMBER(D119),ISNUMBER(D120)),SUM(D116:D120),"")</f>
        <v/>
      </c>
      <c r="E115" s="404" t="str">
        <f>IF(OR(ISNUMBER(E116),ISNUMBER(E117),ISNUMBER(E118),ISNUMBER(E119),ISNUMBER(E120)),SUM(E116:E120),"")</f>
        <v/>
      </c>
      <c r="F115" s="405" t="str">
        <f>IF(OR(ISNUMBER(F116),ISNUMBER(F117),ISNUMBER(F118),ISNUMBER(F119),ISNUMBER(F120)),SUM(F116:F120),"")</f>
        <v/>
      </c>
    </row>
    <row r="116" spans="1:6">
      <c r="A116" s="403"/>
      <c r="B116" s="418"/>
      <c r="C116" s="407" t="s">
        <v>276</v>
      </c>
      <c r="D116" s="408"/>
      <c r="E116" s="408"/>
      <c r="F116" s="409"/>
    </row>
    <row r="117" spans="1:6">
      <c r="A117" s="403"/>
      <c r="B117" s="418"/>
      <c r="C117" s="410" t="s">
        <v>278</v>
      </c>
      <c r="D117" s="411"/>
      <c r="E117" s="411"/>
      <c r="F117" s="412"/>
    </row>
    <row r="118" spans="1:6">
      <c r="A118" s="403"/>
      <c r="B118" s="418"/>
      <c r="C118" s="410" t="s">
        <v>279</v>
      </c>
      <c r="D118" s="411"/>
      <c r="E118" s="411"/>
      <c r="F118" s="412"/>
    </row>
    <row r="119" spans="1:6">
      <c r="A119" s="403"/>
      <c r="B119" s="418"/>
      <c r="C119" s="410" t="s">
        <v>280</v>
      </c>
      <c r="D119" s="411"/>
      <c r="E119" s="411"/>
      <c r="F119" s="412"/>
    </row>
    <row r="120" spans="1:6">
      <c r="A120" s="403"/>
      <c r="B120" s="418"/>
      <c r="C120" s="413" t="s">
        <v>281</v>
      </c>
      <c r="D120" s="99"/>
      <c r="E120" s="99"/>
      <c r="F120" s="100"/>
    </row>
    <row r="121" spans="1:6">
      <c r="A121" s="403"/>
      <c r="B121" s="770" t="s">
        <v>289</v>
      </c>
      <c r="C121" s="771"/>
      <c r="D121" s="404">
        <f>IF(OR(ISNUMBER(D123),ISNUMBER(D124),ISNUMBER(D125),ISNUMBER(D126),ISNUMBER(D127),ISNUMBER(D128),ISNUMBER(D129),ISNUMBER(D130),ISNUMBER(D138)),SUMIF(A122:A145,"&gt;""",D122:D145),"")</f>
        <v>10.0968</v>
      </c>
      <c r="E121" s="404">
        <f>IF(OR(ISNUMBER(E123),ISNUMBER(E124),ISNUMBER(E125),ISNUMBER(E126),ISNUMBER(E127),ISNUMBER(E128),ISNUMBER(E129),ISNUMBER(E130),ISNUMBER(E138)),SUMIF(A122:A145,"&gt;""",E122:E145),"")</f>
        <v>82.783979999999985</v>
      </c>
      <c r="F121" s="405">
        <f>IF(OR(ISNUMBER(F123),ISNUMBER(F124),ISNUMBER(F125),ISNUMBER(F126),ISNUMBER(F127),ISNUMBER(F128),ISNUMBER(F129),ISNUMBER(F130),ISNUMBER(F138)),SUMIF(A122:A145,"&gt;""",F122:F145),"")</f>
        <v>36.003729999999997</v>
      </c>
    </row>
    <row r="122" spans="1:6">
      <c r="A122" s="403"/>
      <c r="B122" s="421"/>
      <c r="C122" s="422" t="s">
        <v>290</v>
      </c>
      <c r="D122" s="423">
        <f>IF(OR(ISNUMBER(D123),ISNUMBER(D124)),SUM(D123,D124),"")</f>
        <v>3.6305800000000001</v>
      </c>
      <c r="E122" s="423">
        <f>IF(OR(ISNUMBER(E123),ISNUMBER(E124)),SUM(E123,E124),"")</f>
        <v>49.243049999999997</v>
      </c>
      <c r="F122" s="424">
        <f>IF(OR(ISNUMBER(F123),ISNUMBER(F124)),SUM(F123,F124),"")</f>
        <v>19.887619999999998</v>
      </c>
    </row>
    <row r="123" spans="1:6">
      <c r="A123" s="425" t="s">
        <v>291</v>
      </c>
      <c r="B123" s="426"/>
      <c r="C123" s="410" t="s">
        <v>292</v>
      </c>
      <c r="D123" s="411">
        <v>3.6305800000000001</v>
      </c>
      <c r="E123" s="411">
        <v>49.243049999999997</v>
      </c>
      <c r="F123" s="412">
        <v>19.887619999999998</v>
      </c>
    </row>
    <row r="124" spans="1:6">
      <c r="A124" s="414"/>
      <c r="B124" s="426"/>
      <c r="C124" s="410" t="s">
        <v>293</v>
      </c>
      <c r="D124" s="411"/>
      <c r="E124" s="411"/>
      <c r="F124" s="412"/>
    </row>
    <row r="125" spans="1:6">
      <c r="A125" s="403" t="s">
        <v>294</v>
      </c>
      <c r="B125" s="426"/>
      <c r="C125" s="427" t="s">
        <v>295</v>
      </c>
      <c r="D125" s="404">
        <v>5.2299800000000003</v>
      </c>
      <c r="E125" s="404">
        <v>33.24803</v>
      </c>
      <c r="F125" s="405">
        <v>15.21608</v>
      </c>
    </row>
    <row r="126" spans="1:6">
      <c r="A126" s="403"/>
      <c r="B126" s="428"/>
      <c r="C126" s="427" t="s">
        <v>296</v>
      </c>
      <c r="D126" s="404" t="str">
        <f t="shared" ref="D126:F129" si="20">IF(OR(ISNUMBER(D134),ISNUMBER(D142)),SUM(D134,D142),"")</f>
        <v/>
      </c>
      <c r="E126" s="404" t="str">
        <f t="shared" si="20"/>
        <v/>
      </c>
      <c r="F126" s="405" t="str">
        <f t="shared" si="20"/>
        <v/>
      </c>
    </row>
    <row r="127" spans="1:6">
      <c r="A127" s="403"/>
      <c r="B127" s="426"/>
      <c r="C127" s="427" t="s">
        <v>297</v>
      </c>
      <c r="D127" s="404" t="str">
        <f t="shared" si="20"/>
        <v/>
      </c>
      <c r="E127" s="404" t="str">
        <f t="shared" si="20"/>
        <v/>
      </c>
      <c r="F127" s="405" t="str">
        <f t="shared" si="20"/>
        <v/>
      </c>
    </row>
    <row r="128" spans="1:6">
      <c r="A128" s="403"/>
      <c r="B128" s="426"/>
      <c r="C128" s="427" t="s">
        <v>298</v>
      </c>
      <c r="D128" s="404">
        <f t="shared" si="20"/>
        <v>1.23624</v>
      </c>
      <c r="E128" s="404">
        <f t="shared" si="20"/>
        <v>0.29289999999999999</v>
      </c>
      <c r="F128" s="405">
        <f t="shared" si="20"/>
        <v>0.90003000000000011</v>
      </c>
    </row>
    <row r="129" spans="1:6">
      <c r="A129" s="403"/>
      <c r="B129" s="426"/>
      <c r="C129" s="429" t="s">
        <v>83</v>
      </c>
      <c r="D129" s="404" t="str">
        <f t="shared" si="20"/>
        <v/>
      </c>
      <c r="E129" s="404" t="str">
        <f t="shared" si="20"/>
        <v/>
      </c>
      <c r="F129" s="405" t="str">
        <f t="shared" si="20"/>
        <v/>
      </c>
    </row>
    <row r="130" spans="1:6" ht="14">
      <c r="A130" s="403"/>
      <c r="B130" s="430"/>
      <c r="C130" s="431" t="s">
        <v>299</v>
      </c>
      <c r="D130" s="404">
        <f>IF(OR(ISNUMBER(D131),ISNUMBER(D132),ISNUMBER(D133),ISNUMBER(D134),ISNUMBER(D135),ISNUMBER(D136),ISNUMBER(D137)),SUM(D131:D137),"")</f>
        <v>1.02396</v>
      </c>
      <c r="E130" s="404">
        <f>IF(OR(ISNUMBER(E131),ISNUMBER(E132),ISNUMBER(E133),ISNUMBER(E134),ISNUMBER(E135),ISNUMBER(E136),ISNUMBER(E137)),SUM(E131:E137),"")</f>
        <v>0.17086999999999999</v>
      </c>
      <c r="F130" s="405">
        <f>IF(OR(ISNUMBER(F131),ISNUMBER(F132),ISNUMBER(F133),ISNUMBER(F134),ISNUMBER(F135),ISNUMBER(F136),ISNUMBER(F137)),SUM(F131:F137),"")</f>
        <v>0.71991000000000005</v>
      </c>
    </row>
    <row r="131" spans="1:6">
      <c r="A131" s="417"/>
      <c r="B131" s="426"/>
      <c r="C131" s="410" t="s">
        <v>292</v>
      </c>
      <c r="D131" s="411"/>
      <c r="E131" s="411"/>
      <c r="F131" s="412"/>
    </row>
    <row r="132" spans="1:6">
      <c r="A132" s="417"/>
      <c r="B132" s="426"/>
      <c r="C132" s="410" t="s">
        <v>293</v>
      </c>
      <c r="D132" s="411"/>
      <c r="E132" s="411"/>
      <c r="F132" s="412"/>
    </row>
    <row r="133" spans="1:6">
      <c r="A133" s="403"/>
      <c r="B133" s="426"/>
      <c r="C133" s="427" t="s">
        <v>295</v>
      </c>
      <c r="D133" s="404"/>
      <c r="E133" s="404"/>
      <c r="F133" s="405"/>
    </row>
    <row r="134" spans="1:6">
      <c r="A134" s="403"/>
      <c r="B134" s="428"/>
      <c r="C134" s="427" t="s">
        <v>296</v>
      </c>
      <c r="D134" s="404"/>
      <c r="E134" s="404"/>
      <c r="F134" s="405"/>
    </row>
    <row r="135" spans="1:6">
      <c r="A135" s="403"/>
      <c r="B135" s="426"/>
      <c r="C135" s="427" t="s">
        <v>297</v>
      </c>
      <c r="D135" s="404"/>
      <c r="E135" s="404"/>
      <c r="F135" s="405"/>
    </row>
    <row r="136" spans="1:6">
      <c r="A136" s="403" t="s">
        <v>300</v>
      </c>
      <c r="B136" s="426"/>
      <c r="C136" s="427" t="s">
        <v>298</v>
      </c>
      <c r="D136" s="404">
        <v>1.02396</v>
      </c>
      <c r="E136" s="404">
        <v>0.17086999999999999</v>
      </c>
      <c r="F136" s="405">
        <v>0.71991000000000005</v>
      </c>
    </row>
    <row r="137" spans="1:6">
      <c r="A137" s="403"/>
      <c r="B137" s="426"/>
      <c r="C137" s="429" t="s">
        <v>83</v>
      </c>
      <c r="D137" s="404"/>
      <c r="E137" s="404"/>
      <c r="F137" s="405"/>
    </row>
    <row r="138" spans="1:6" ht="14">
      <c r="A138" s="417"/>
      <c r="B138" s="430"/>
      <c r="C138" s="431" t="s">
        <v>301</v>
      </c>
      <c r="D138" s="404">
        <f>IF(OR(ISNUMBER(D139),ISNUMBER(D140),ISNUMBER(D141),ISNUMBER(D142),ISNUMBER(D143),ISNUMBER(D144),ISNUMBER(D145)),SUM(D139:D145),"")</f>
        <v>0.21228</v>
      </c>
      <c r="E138" s="404">
        <f>IF(OR(ISNUMBER(E139),ISNUMBER(E140),ISNUMBER(E141),ISNUMBER(E142),ISNUMBER(E143),ISNUMBER(E144),ISNUMBER(E145)),SUM(E139:E145),"")</f>
        <v>0.12203</v>
      </c>
      <c r="F138" s="405">
        <f>IF(OR(ISNUMBER(F139),ISNUMBER(F140),ISNUMBER(F141),ISNUMBER(F142),ISNUMBER(F143),ISNUMBER(F144),ISNUMBER(F145)),SUM(F139:F145),"")</f>
        <v>0.18012</v>
      </c>
    </row>
    <row r="139" spans="1:6">
      <c r="A139" s="403"/>
      <c r="B139" s="428"/>
      <c r="C139" s="410" t="s">
        <v>292</v>
      </c>
      <c r="D139" s="411"/>
      <c r="E139" s="411"/>
      <c r="F139" s="412"/>
    </row>
    <row r="140" spans="1:6">
      <c r="A140" s="403"/>
      <c r="B140" s="428"/>
      <c r="C140" s="410" t="s">
        <v>293</v>
      </c>
      <c r="D140" s="411"/>
      <c r="E140" s="411"/>
      <c r="F140" s="412"/>
    </row>
    <row r="141" spans="1:6">
      <c r="A141" s="417"/>
      <c r="B141" s="432"/>
      <c r="C141" s="427" t="s">
        <v>295</v>
      </c>
      <c r="D141" s="404"/>
      <c r="E141" s="404"/>
      <c r="F141" s="405"/>
    </row>
    <row r="142" spans="1:6">
      <c r="A142" s="403"/>
      <c r="B142" s="428"/>
      <c r="C142" s="427" t="s">
        <v>296</v>
      </c>
      <c r="D142" s="404"/>
      <c r="E142" s="404"/>
      <c r="F142" s="405"/>
    </row>
    <row r="143" spans="1:6">
      <c r="A143" s="403"/>
      <c r="B143" s="426"/>
      <c r="C143" s="427" t="s">
        <v>297</v>
      </c>
      <c r="D143" s="404"/>
      <c r="E143" s="404"/>
      <c r="F143" s="405"/>
    </row>
    <row r="144" spans="1:6">
      <c r="A144" s="403" t="s">
        <v>302</v>
      </c>
      <c r="B144" s="426"/>
      <c r="C144" s="427" t="s">
        <v>298</v>
      </c>
      <c r="D144" s="404">
        <v>0.21228</v>
      </c>
      <c r="E144" s="404">
        <v>0.12203</v>
      </c>
      <c r="F144" s="405">
        <v>0.18012</v>
      </c>
    </row>
    <row r="145" spans="1:6">
      <c r="A145" s="403"/>
      <c r="B145" s="426"/>
      <c r="C145" s="429" t="s">
        <v>83</v>
      </c>
      <c r="D145" s="404"/>
      <c r="E145" s="404"/>
      <c r="F145" s="405"/>
    </row>
    <row r="146" spans="1:6">
      <c r="A146" s="417" t="s">
        <v>303</v>
      </c>
      <c r="B146" s="422" t="s">
        <v>304</v>
      </c>
      <c r="C146" s="422"/>
      <c r="D146" s="433">
        <v>0.21759000000000001</v>
      </c>
      <c r="E146" s="433">
        <v>0.11304</v>
      </c>
      <c r="F146" s="434">
        <v>0.18032999999999999</v>
      </c>
    </row>
    <row r="147" spans="1:6">
      <c r="A147" s="417"/>
      <c r="B147" s="432"/>
      <c r="C147" s="410" t="s">
        <v>305</v>
      </c>
      <c r="D147" s="411"/>
      <c r="E147" s="411"/>
      <c r="F147" s="412"/>
    </row>
    <row r="148" spans="1:6">
      <c r="A148" s="417"/>
      <c r="B148" s="432"/>
      <c r="C148" s="410" t="s">
        <v>306</v>
      </c>
      <c r="D148" s="411"/>
      <c r="E148" s="411"/>
      <c r="F148" s="412"/>
    </row>
    <row r="149" spans="1:6">
      <c r="A149" s="417"/>
      <c r="B149" s="772" t="s">
        <v>307</v>
      </c>
      <c r="C149" s="773"/>
      <c r="D149" s="433">
        <f>IF(OR(ISNUMBER(D151),ISNUMBER(D150)),SUM(D150:D151),"")</f>
        <v>0.25629000000000002</v>
      </c>
      <c r="E149" s="433">
        <f>IF(OR(ISNUMBER(E151),ISNUMBER(E150)),SUM(E150:E151),"")</f>
        <v>0.12424</v>
      </c>
      <c r="F149" s="434">
        <f>IF(OR(ISNUMBER(F151),ISNUMBER(F150)),SUM(F150:F151),"")</f>
        <v>0.20921999999999999</v>
      </c>
    </row>
    <row r="150" spans="1:6">
      <c r="A150" s="417" t="s">
        <v>308</v>
      </c>
      <c r="B150" s="435"/>
      <c r="C150" s="410" t="s">
        <v>83</v>
      </c>
      <c r="D150" s="411">
        <v>0.25629000000000002</v>
      </c>
      <c r="E150" s="411">
        <v>0.12424</v>
      </c>
      <c r="F150" s="412">
        <v>0.20921999999999999</v>
      </c>
    </row>
    <row r="151" spans="1:6">
      <c r="A151" s="417"/>
      <c r="B151" s="435"/>
      <c r="C151" s="410" t="s">
        <v>83</v>
      </c>
      <c r="D151" s="411"/>
      <c r="E151" s="411"/>
      <c r="F151" s="412"/>
    </row>
    <row r="152" spans="1:6">
      <c r="A152" s="403" t="s">
        <v>309</v>
      </c>
      <c r="B152" s="774" t="s">
        <v>310</v>
      </c>
      <c r="C152" s="775"/>
      <c r="D152" s="436">
        <v>1.36311</v>
      </c>
      <c r="E152" s="436">
        <v>6.9357499999999996</v>
      </c>
      <c r="F152" s="437">
        <v>3.3492899999999999</v>
      </c>
    </row>
    <row r="153" spans="1:6">
      <c r="A153" s="417"/>
      <c r="B153" s="776" t="s">
        <v>311</v>
      </c>
      <c r="C153" s="777"/>
      <c r="D153" s="404">
        <f>IF(OR(ISNUMBER(D155),ISNUMBER(D154)),SUM(D154:D155),"")</f>
        <v>0.37728</v>
      </c>
      <c r="E153" s="404">
        <f>IF(OR(ISNUMBER(E155),ISNUMBER(E154)),SUM(E154:E155),"")</f>
        <v>0.21557999999999999</v>
      </c>
      <c r="F153" s="405">
        <f>IF(OR(ISNUMBER(F155),ISNUMBER(F154)),SUM(F154:F155),"")</f>
        <v>0.31964999999999999</v>
      </c>
    </row>
    <row r="154" spans="1:6">
      <c r="A154" s="403" t="s">
        <v>83</v>
      </c>
      <c r="B154" s="426"/>
      <c r="C154" s="429" t="s">
        <v>83</v>
      </c>
      <c r="D154" s="404">
        <v>0.37728</v>
      </c>
      <c r="E154" s="404">
        <v>0.21557999999999999</v>
      </c>
      <c r="F154" s="405">
        <v>0.31964999999999999</v>
      </c>
    </row>
    <row r="155" spans="1:6">
      <c r="A155" s="403"/>
      <c r="B155" s="426"/>
      <c r="C155" s="429" t="s">
        <v>83</v>
      </c>
      <c r="D155" s="404"/>
      <c r="E155" s="404"/>
      <c r="F155" s="405"/>
    </row>
    <row r="156" spans="1:6">
      <c r="A156" s="403" t="s">
        <v>161</v>
      </c>
      <c r="B156" s="778" t="s">
        <v>312</v>
      </c>
      <c r="C156" s="779"/>
      <c r="D156" s="404">
        <v>0.23860999999999999</v>
      </c>
      <c r="E156" s="404">
        <v>0.46005000000000001</v>
      </c>
      <c r="F156" s="405">
        <v>0.31752999999999998</v>
      </c>
    </row>
    <row r="157" spans="1:6" ht="14" thickBot="1">
      <c r="A157" s="438"/>
      <c r="B157" s="780" t="s">
        <v>125</v>
      </c>
      <c r="C157" s="781"/>
      <c r="D157" s="439">
        <f>IF(OR(ISNUMBER(D78),ISNUMBER(D102),ISNUMBER(D146),ISNUMBER(D149),ISNUMBER(D152),ISNUMBER(D153),ISNUMBER(D156)),SUM(D78,D102,D146,D149,D152,D153,D156),"")</f>
        <v>99.999990000000011</v>
      </c>
      <c r="E157" s="439">
        <f>IF(OR(ISNUMBER(E78),ISNUMBER(E102),ISNUMBER(E146),ISNUMBER(E149),ISNUMBER(E152),ISNUMBER(E153),ISNUMBER(E156)),SUM(E78,E102,E146,E149,E152,E153,E156),"")</f>
        <v>99.999999999999986</v>
      </c>
      <c r="F157" s="440">
        <f>IF(OR(ISNUMBER(F78),ISNUMBER(F121),ISNUMBER(F146),ISNUMBER(F149),ISNUMBER(F152),ISNUMBER(F153),ISNUMBER(F156)),SUM(F78,F121,F146,F149,F152,F153,F156),"")</f>
        <v>100</v>
      </c>
    </row>
    <row r="158" spans="1:6">
      <c r="A158" s="757" t="s">
        <v>126</v>
      </c>
      <c r="B158" s="760"/>
      <c r="C158" s="761"/>
      <c r="D158" s="441"/>
      <c r="E158" s="441"/>
      <c r="F158" s="442"/>
    </row>
    <row r="159" spans="1:6">
      <c r="A159" s="758"/>
      <c r="B159" s="762"/>
      <c r="C159" s="763"/>
      <c r="D159" s="404"/>
      <c r="E159" s="404"/>
      <c r="F159" s="405"/>
    </row>
    <row r="160" spans="1:6" ht="14" thickBot="1">
      <c r="A160" s="759"/>
      <c r="B160" s="764"/>
      <c r="C160" s="765"/>
      <c r="D160" s="439"/>
      <c r="E160" s="439"/>
      <c r="F160" s="440"/>
    </row>
    <row r="161" spans="1:6">
      <c r="A161" s="782" t="s">
        <v>127</v>
      </c>
      <c r="B161" s="443" t="s">
        <v>313</v>
      </c>
      <c r="C161" s="443"/>
      <c r="D161" s="411">
        <f>+(D125)*$FE$175</f>
        <v>0</v>
      </c>
      <c r="E161" s="411">
        <f>+(E125)*$FF$175</f>
        <v>0</v>
      </c>
      <c r="F161" s="412">
        <f>+(F125)*$FG$175</f>
        <v>0</v>
      </c>
    </row>
    <row r="162" spans="1:6">
      <c r="A162" s="783"/>
      <c r="B162" s="785"/>
      <c r="C162" s="786"/>
      <c r="D162" s="411"/>
      <c r="E162" s="411"/>
      <c r="F162" s="412"/>
    </row>
    <row r="163" spans="1:6">
      <c r="A163" s="783"/>
      <c r="B163" s="785"/>
      <c r="C163" s="786"/>
      <c r="D163" s="411"/>
      <c r="E163" s="411"/>
      <c r="F163" s="412"/>
    </row>
    <row r="164" spans="1:6">
      <c r="A164" s="783"/>
      <c r="B164" s="785"/>
      <c r="C164" s="786"/>
      <c r="D164" s="411"/>
      <c r="E164" s="411"/>
      <c r="F164" s="412"/>
    </row>
    <row r="165" spans="1:6">
      <c r="A165" s="783"/>
      <c r="B165" s="785"/>
      <c r="C165" s="786"/>
      <c r="D165" s="411"/>
      <c r="E165" s="411"/>
      <c r="F165" s="412"/>
    </row>
    <row r="166" spans="1:6" ht="14" thickBot="1">
      <c r="A166" s="784"/>
      <c r="B166" s="787"/>
      <c r="C166" s="788"/>
      <c r="D166" s="444"/>
      <c r="E166" s="444"/>
      <c r="F166" s="445"/>
    </row>
    <row r="167" spans="1:6" ht="14" thickBot="1">
      <c r="A167" s="446" t="s">
        <v>314</v>
      </c>
      <c r="B167" s="447"/>
      <c r="C167" s="448"/>
      <c r="D167" s="382">
        <f t="shared" ref="D167:E167" si="21">IF(ISNUMBER(D83),IF(OR(ISNUMBER(D78),ISNUMBER(D122),ISNUMBER(D146),ISNUMBER(D149)),SUM(D78,D122,D146,D149,D161:D165)-D83),IF(OR(ISNUMBER(D78),ISNUMBER(D122),ISNUMBER(D146),ISNUMBER(D149)),SUM(D78,D122,D146,D149,D161:D165),""))</f>
        <v>91.554770000000005</v>
      </c>
      <c r="E167" s="382">
        <f t="shared" si="21"/>
        <v>58.847689999999993</v>
      </c>
      <c r="F167" s="383">
        <f>IF(ISNUMBER(F83),IF(OR(ISNUMBER(F78),ISNUMBER(F122),ISNUMBER(F146),ISNUMBER(F149)),SUM(F78,F122,F146,F149,F161:F165)-F83),IF(OR(ISNUMBER(F78),ISNUMBER(F122),ISNUMBER(F146),ISNUMBER(F149)),SUM(F78,F122,F146,F149,F161:F165),""))</f>
        <v>79.897419999999997</v>
      </c>
    </row>
    <row r="168" spans="1:6" ht="14" thickBot="1">
      <c r="A168" s="449" t="s">
        <v>315</v>
      </c>
      <c r="B168" s="450"/>
      <c r="C168" s="451"/>
      <c r="D168" s="452">
        <f>IF(AND(ISNUMBER(D79),ISNUMBER(D166)),SUM(D79,D166),IF(ISNUMBER(D79),D79,IF(ISNUMBER(D166),D166,"")))</f>
        <v>85.959019999999995</v>
      </c>
      <c r="E168" s="453">
        <f>IF(AND(ISNUMBER(E79),ISNUMBER(E166)),SUM(E79,E166),IF(ISNUMBER(E79),E79,IF(ISNUMBER(E166),E166,"")))</f>
        <v>4.2014699999999996</v>
      </c>
      <c r="F168" s="454">
        <f>IF(AND(ISNUMBER(F79),ISNUMBER(F166)),SUM(F79,F166),IF(ISNUMBER(F79),F79,IF(ISNUMBER(F166),F166,"")))</f>
        <v>56.819270000000003</v>
      </c>
    </row>
    <row r="169" spans="1:6" ht="14" thickBot="1">
      <c r="A169" s="455"/>
      <c r="B169" s="456"/>
      <c r="C169" s="457" t="s">
        <v>132</v>
      </c>
      <c r="D169" s="458" t="s">
        <v>68</v>
      </c>
      <c r="E169" s="458" t="s">
        <v>68</v>
      </c>
      <c r="F169" s="459" t="s">
        <v>69</v>
      </c>
    </row>
    <row r="170" spans="1:6">
      <c r="A170" s="460"/>
      <c r="B170" s="461"/>
      <c r="C170" s="462" t="s">
        <v>132</v>
      </c>
      <c r="D170" s="463" t="s">
        <v>68</v>
      </c>
      <c r="E170" s="464" t="s">
        <v>68</v>
      </c>
      <c r="F170" s="465" t="s">
        <v>69</v>
      </c>
    </row>
    <row r="171" spans="1:6">
      <c r="A171" s="466" t="s">
        <v>316</v>
      </c>
      <c r="B171" s="467"/>
      <c r="C171" s="467"/>
      <c r="D171" s="436" t="s">
        <v>68</v>
      </c>
      <c r="E171" s="436" t="s">
        <v>68</v>
      </c>
      <c r="F171" s="437" t="s">
        <v>69</v>
      </c>
    </row>
    <row r="172" spans="1:6" ht="14" thickBot="1">
      <c r="A172" s="468" t="s">
        <v>317</v>
      </c>
      <c r="B172" s="469"/>
      <c r="C172" s="469"/>
      <c r="D172" s="470" t="str">
        <f>IF(ISNUMBER(D173),"Yes","No")</f>
        <v>Yes</v>
      </c>
      <c r="E172" s="470" t="str">
        <f>IF(ISNUMBER(E173),"Yes","No")</f>
        <v>Yes</v>
      </c>
      <c r="F172" s="471" t="s">
        <v>69</v>
      </c>
    </row>
    <row r="173" spans="1:6">
      <c r="A173" s="789" t="s">
        <v>134</v>
      </c>
      <c r="B173" s="798" t="s">
        <v>318</v>
      </c>
      <c r="C173" s="799"/>
      <c r="D173" s="472">
        <v>0.21088209999999999</v>
      </c>
      <c r="E173" s="472">
        <v>9.2181300000000008E-2</v>
      </c>
      <c r="F173" s="473">
        <v>0.17439330000000003</v>
      </c>
    </row>
    <row r="174" spans="1:6">
      <c r="A174" s="797"/>
      <c r="B174" s="800" t="s">
        <v>319</v>
      </c>
      <c r="C174" s="801"/>
      <c r="D174" s="474">
        <f>IF(AND(ISNUMBER(D103),ISNUMBER(D122)),(D103+D122)/D102,IF(AND(ISNUMBER(D103),ISTEXT(D122)),D103/D102,IF(AND(ISTEXT(D103),ISNUMBER(D122)),D122/D102,"")))</f>
        <v>0.35957729181522863</v>
      </c>
      <c r="E174" s="474">
        <f>IF(AND(ISNUMBER(E103),ISNUMBER(E122)),(E103+E122)/E102,IF(AND(ISNUMBER(E103),ISTEXT(E122)),E103/E102,IF(AND(ISTEXT(E103),ISNUMBER(E122)),E122/E102,"")))</f>
        <v>0.59483791429211308</v>
      </c>
      <c r="F174" s="475">
        <f>IF(AND(ISNUMBER(F103),ISNUMBER(F122)),(F103+F122)/F102,IF(AND(ISNUMBER(F103),ISTEXT(F122)),F103/F102,IF(AND(ISTEXT(F103),ISNUMBER(F122)),F122/F102,"")))</f>
        <v>0.55237665652975398</v>
      </c>
    </row>
    <row r="175" spans="1:6">
      <c r="A175" s="797"/>
      <c r="B175" s="800" t="s">
        <v>320</v>
      </c>
      <c r="C175" s="801"/>
      <c r="D175" s="474" t="str">
        <f>IF(ISNUMBER(D124),D124/D121,"")</f>
        <v/>
      </c>
      <c r="E175" s="474" t="str">
        <f>IF(ISNUMBER(E124),E124/E121,"")</f>
        <v/>
      </c>
      <c r="F175" s="475"/>
    </row>
    <row r="176" spans="1:6">
      <c r="A176" s="797"/>
      <c r="B176" s="800" t="s">
        <v>321</v>
      </c>
      <c r="C176" s="801"/>
      <c r="D176" s="474">
        <f>IF(ISNUMBER(D123),D123/D121,"")</f>
        <v>0.35957729181522863</v>
      </c>
      <c r="E176" s="474">
        <f>IF(ISNUMBER(E123),E123/E121,"")</f>
        <v>0.59483791429211308</v>
      </c>
      <c r="F176" s="475"/>
    </row>
    <row r="177" spans="1:6">
      <c r="A177" s="797"/>
      <c r="B177" s="800" t="s">
        <v>322</v>
      </c>
      <c r="C177" s="801"/>
      <c r="D177" s="474">
        <f>IF(ISNUMBER(D125),D125/D102,"")</f>
        <v>0.51798391569606217</v>
      </c>
      <c r="E177" s="474">
        <f>IF(ISNUMBER(E125),E125/E102,"")</f>
        <v>0.40162396154425056</v>
      </c>
      <c r="F177" s="475">
        <f>IF(ISNUMBER(F125),F125/F102,"")</f>
        <v>0.42262510023267036</v>
      </c>
    </row>
    <row r="178" spans="1:6">
      <c r="A178" s="797"/>
      <c r="B178" s="800" t="s">
        <v>323</v>
      </c>
      <c r="C178" s="801"/>
      <c r="D178" s="474">
        <f>IF(AND(ISNUMBER(D174),ISNUMBER(D177)),(D174+D177),"")</f>
        <v>0.87756120751129085</v>
      </c>
      <c r="E178" s="474">
        <f>IF(AND(ISNUMBER(E174),ISNUMBER(E177)),(E174+E177),"")</f>
        <v>0.9964618758363637</v>
      </c>
      <c r="F178" s="475">
        <f>IF(AND(ISNUMBER(F174),ISNUMBER(F177)),(F174+F177),"")</f>
        <v>0.97500175676242429</v>
      </c>
    </row>
    <row r="179" spans="1:6">
      <c r="A179" s="797"/>
      <c r="B179" s="800" t="s">
        <v>324</v>
      </c>
      <c r="C179" s="801"/>
      <c r="D179" s="476">
        <f>IF(ISNUMBER(D79),D79/D78*100,"")</f>
        <v>98.294700156008588</v>
      </c>
      <c r="E179" s="476">
        <f>IF(ISNUMBER(E79),E79/E78*100,"")</f>
        <v>44.852231578587777</v>
      </c>
      <c r="F179" s="477"/>
    </row>
    <row r="180" spans="1:6" ht="14" thickBot="1">
      <c r="A180" s="790"/>
      <c r="B180" s="802" t="s">
        <v>325</v>
      </c>
      <c r="C180" s="803"/>
      <c r="D180" s="478" t="str">
        <f>IF(ISNUMBER(D85),D85/D84*100,"")</f>
        <v/>
      </c>
      <c r="E180" s="478" t="str">
        <f>IF(ISNUMBER(E85),E85/E84*100,"")</f>
        <v/>
      </c>
      <c r="F180" s="479"/>
    </row>
    <row r="181" spans="1:6">
      <c r="A181" s="480" t="s">
        <v>145</v>
      </c>
      <c r="B181" s="481"/>
      <c r="C181" s="481"/>
      <c r="D181" s="482"/>
      <c r="E181" s="482"/>
      <c r="F181" s="483"/>
    </row>
    <row r="182" spans="1:6" ht="14" thickBot="1">
      <c r="A182" s="484" t="s">
        <v>146</v>
      </c>
      <c r="B182" s="485"/>
      <c r="C182" s="485"/>
      <c r="D182" s="486"/>
      <c r="E182" s="486"/>
      <c r="F182" s="487"/>
    </row>
    <row r="183" spans="1:6" ht="14" thickBot="1">
      <c r="A183" s="488" t="s">
        <v>147</v>
      </c>
      <c r="B183" s="489"/>
      <c r="C183" s="490"/>
      <c r="D183" s="491"/>
      <c r="E183" s="491"/>
      <c r="F183" s="492"/>
    </row>
    <row r="184" spans="1:6">
      <c r="A184" s="789" t="s">
        <v>148</v>
      </c>
      <c r="B184" s="791"/>
      <c r="C184" s="792"/>
      <c r="D184" s="792"/>
      <c r="E184" s="792"/>
      <c r="F184" s="793"/>
    </row>
    <row r="185" spans="1:6" ht="14" thickBot="1">
      <c r="A185" s="790"/>
      <c r="B185" s="794"/>
      <c r="C185" s="795"/>
      <c r="D185" s="795"/>
      <c r="E185" s="795"/>
      <c r="F185" s="796"/>
    </row>
  </sheetData>
  <mergeCells count="38">
    <mergeCell ref="A184:A185"/>
    <mergeCell ref="B184:F185"/>
    <mergeCell ref="A173:A180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A161:A166"/>
    <mergeCell ref="B162:C162"/>
    <mergeCell ref="B163:C163"/>
    <mergeCell ref="B164:C164"/>
    <mergeCell ref="B165:C165"/>
    <mergeCell ref="B166:C166"/>
    <mergeCell ref="A158:A160"/>
    <mergeCell ref="B158:C158"/>
    <mergeCell ref="B159:C159"/>
    <mergeCell ref="B160:C160"/>
    <mergeCell ref="B77:C77"/>
    <mergeCell ref="B78:C78"/>
    <mergeCell ref="B84:C84"/>
    <mergeCell ref="B102:C102"/>
    <mergeCell ref="B103:C103"/>
    <mergeCell ref="B121:C121"/>
    <mergeCell ref="B149:C149"/>
    <mergeCell ref="B152:C152"/>
    <mergeCell ref="B153:C153"/>
    <mergeCell ref="B156:C156"/>
    <mergeCell ref="B157:C157"/>
    <mergeCell ref="B76:F76"/>
    <mergeCell ref="A1:B1"/>
    <mergeCell ref="D1:F2"/>
    <mergeCell ref="A2:B2"/>
    <mergeCell ref="A3:B3"/>
    <mergeCell ref="D3:F3"/>
  </mergeCells>
  <conditionalFormatting sqref="D96:D97 D102:D104 D109:D110 D115:D116 D121 D125:D130 D133:D138 D141:D145 D152:D156 D84:D85 D78:D82">
    <cfRule type="expression" dxfId="60" priority="59" stopIfTrue="1">
      <formula>ISBLANK(A78)</formula>
    </cfRule>
  </conditionalFormatting>
  <conditionalFormatting sqref="E96:E97 E102:E104 E109:E110 E115:E116 E121 E125:E130 E133:E138 E141:E145 E152 E84:E85 E154:E156 E78:E82">
    <cfRule type="expression" dxfId="59" priority="60" stopIfTrue="1">
      <formula>ISBLANK(A78)</formula>
    </cfRule>
  </conditionalFormatting>
  <conditionalFormatting sqref="F96:F97 F102:F104 F109:F110 F115:F116 F121 F125:F130 F133:F138 F141:F145 F152 F84:F85 F154:F156 F78:F82">
    <cfRule type="expression" dxfId="58" priority="61" stopIfTrue="1">
      <formula>ISBLANK(A78)</formula>
    </cfRule>
  </conditionalFormatting>
  <conditionalFormatting sqref="D89:D91">
    <cfRule type="expression" dxfId="57" priority="18" stopIfTrue="1">
      <formula>ISBLANK(A89)</formula>
    </cfRule>
  </conditionalFormatting>
  <conditionalFormatting sqref="E89:E91">
    <cfRule type="expression" dxfId="56" priority="19" stopIfTrue="1">
      <formula>ISBLANK(A89)</formula>
    </cfRule>
  </conditionalFormatting>
  <conditionalFormatting sqref="F89:F91">
    <cfRule type="expression" dxfId="55" priority="20" stopIfTrue="1">
      <formula>ISBLANK(A89)</formula>
    </cfRule>
  </conditionalFormatting>
  <conditionalFormatting sqref="D101">
    <cfRule type="expression" dxfId="54" priority="12" stopIfTrue="1">
      <formula>ISBLANK(A101)</formula>
    </cfRule>
  </conditionalFormatting>
  <conditionalFormatting sqref="E101">
    <cfRule type="expression" dxfId="53" priority="13" stopIfTrue="1">
      <formula>ISBLANK(A101)</formula>
    </cfRule>
  </conditionalFormatting>
  <conditionalFormatting sqref="F101">
    <cfRule type="expression" dxfId="52" priority="14" stopIfTrue="1">
      <formula>ISBLANK(A101)</formula>
    </cfRule>
  </conditionalFormatting>
  <conditionalFormatting sqref="D86:D88">
    <cfRule type="expression" dxfId="51" priority="56" stopIfTrue="1">
      <formula>ISBLANK(A86)</formula>
    </cfRule>
  </conditionalFormatting>
  <conditionalFormatting sqref="E86:E88">
    <cfRule type="expression" dxfId="50" priority="57" stopIfTrue="1">
      <formula>ISBLANK(A86)</formula>
    </cfRule>
  </conditionalFormatting>
  <conditionalFormatting sqref="F86:F88">
    <cfRule type="expression" dxfId="49" priority="58" stopIfTrue="1">
      <formula>ISBLANK(A86)</formula>
    </cfRule>
  </conditionalFormatting>
  <conditionalFormatting sqref="D92:D94">
    <cfRule type="expression" dxfId="48" priority="53" stopIfTrue="1">
      <formula>ISBLANK(A92)</formula>
    </cfRule>
  </conditionalFormatting>
  <conditionalFormatting sqref="E92:E94">
    <cfRule type="expression" dxfId="47" priority="54" stopIfTrue="1">
      <formula>ISBLANK(A92)</formula>
    </cfRule>
  </conditionalFormatting>
  <conditionalFormatting sqref="F92:F94">
    <cfRule type="expression" dxfId="46" priority="55" stopIfTrue="1">
      <formula>ISBLANK(A92)</formula>
    </cfRule>
  </conditionalFormatting>
  <conditionalFormatting sqref="D98:D100">
    <cfRule type="expression" dxfId="45" priority="50" stopIfTrue="1">
      <formula>ISBLANK(A98)</formula>
    </cfRule>
  </conditionalFormatting>
  <conditionalFormatting sqref="E98:E100">
    <cfRule type="expression" dxfId="44" priority="51" stopIfTrue="1">
      <formula>ISBLANK(A98)</formula>
    </cfRule>
  </conditionalFormatting>
  <conditionalFormatting sqref="F98:F100">
    <cfRule type="expression" dxfId="43" priority="52" stopIfTrue="1">
      <formula>ISBLANK(A98)</formula>
    </cfRule>
  </conditionalFormatting>
  <conditionalFormatting sqref="D105:D107">
    <cfRule type="expression" dxfId="42" priority="47" stopIfTrue="1">
      <formula>ISBLANK(A105)</formula>
    </cfRule>
  </conditionalFormatting>
  <conditionalFormatting sqref="E105:E107">
    <cfRule type="expression" dxfId="41" priority="48" stopIfTrue="1">
      <formula>ISBLANK(A105)</formula>
    </cfRule>
  </conditionalFormatting>
  <conditionalFormatting sqref="F105:F107">
    <cfRule type="expression" dxfId="40" priority="49" stopIfTrue="1">
      <formula>ISBLANK(A105)</formula>
    </cfRule>
  </conditionalFormatting>
  <conditionalFormatting sqref="D111:D113">
    <cfRule type="expression" dxfId="39" priority="44" stopIfTrue="1">
      <formula>ISBLANK(A111)</formula>
    </cfRule>
  </conditionalFormatting>
  <conditionalFormatting sqref="E111:E113">
    <cfRule type="expression" dxfId="38" priority="45" stopIfTrue="1">
      <formula>ISBLANK(A111)</formula>
    </cfRule>
  </conditionalFormatting>
  <conditionalFormatting sqref="F111:F113">
    <cfRule type="expression" dxfId="37" priority="46" stopIfTrue="1">
      <formula>ISBLANK(A111)</formula>
    </cfRule>
  </conditionalFormatting>
  <conditionalFormatting sqref="D117:D119">
    <cfRule type="expression" dxfId="36" priority="41" stopIfTrue="1">
      <formula>ISBLANK(A117)</formula>
    </cfRule>
  </conditionalFormatting>
  <conditionalFormatting sqref="E117:E119">
    <cfRule type="expression" dxfId="35" priority="42" stopIfTrue="1">
      <formula>ISBLANK(A117)</formula>
    </cfRule>
  </conditionalFormatting>
  <conditionalFormatting sqref="F117:F119">
    <cfRule type="expression" dxfId="34" priority="43" stopIfTrue="1">
      <formula>ISBLANK(A117)</formula>
    </cfRule>
  </conditionalFormatting>
  <conditionalFormatting sqref="D123:D124">
    <cfRule type="expression" dxfId="33" priority="38" stopIfTrue="1">
      <formula>ISBLANK(A123)</formula>
    </cfRule>
  </conditionalFormatting>
  <conditionalFormatting sqref="E123:E124">
    <cfRule type="expression" dxfId="32" priority="39" stopIfTrue="1">
      <formula>ISBLANK(A123)</formula>
    </cfRule>
  </conditionalFormatting>
  <conditionalFormatting sqref="F123:F124">
    <cfRule type="expression" dxfId="31" priority="40" stopIfTrue="1">
      <formula>ISBLANK(A123)</formula>
    </cfRule>
  </conditionalFormatting>
  <conditionalFormatting sqref="D131:D132">
    <cfRule type="expression" dxfId="30" priority="35" stopIfTrue="1">
      <formula>ISBLANK(A131)</formula>
    </cfRule>
  </conditionalFormatting>
  <conditionalFormatting sqref="E131:E132">
    <cfRule type="expression" dxfId="29" priority="36" stopIfTrue="1">
      <formula>ISBLANK(A131)</formula>
    </cfRule>
  </conditionalFormatting>
  <conditionalFormatting sqref="F131:F132">
    <cfRule type="expression" dxfId="28" priority="37" stopIfTrue="1">
      <formula>ISBLANK(A131)</formula>
    </cfRule>
  </conditionalFormatting>
  <conditionalFormatting sqref="D139:D140">
    <cfRule type="expression" dxfId="27" priority="32" stopIfTrue="1">
      <formula>ISBLANK(A139)</formula>
    </cfRule>
  </conditionalFormatting>
  <conditionalFormatting sqref="E139:E140">
    <cfRule type="expression" dxfId="26" priority="33" stopIfTrue="1">
      <formula>ISBLANK(A139)</formula>
    </cfRule>
  </conditionalFormatting>
  <conditionalFormatting sqref="F139:F140">
    <cfRule type="expression" dxfId="25" priority="34" stopIfTrue="1">
      <formula>ISBLANK(A139)</formula>
    </cfRule>
  </conditionalFormatting>
  <conditionalFormatting sqref="D147:D148">
    <cfRule type="expression" dxfId="24" priority="29" stopIfTrue="1">
      <formula>ISBLANK(A147)</formula>
    </cfRule>
  </conditionalFormatting>
  <conditionalFormatting sqref="E147:E148">
    <cfRule type="expression" dxfId="23" priority="30" stopIfTrue="1">
      <formula>ISBLANK(A147)</formula>
    </cfRule>
  </conditionalFormatting>
  <conditionalFormatting sqref="F147:F148">
    <cfRule type="expression" dxfId="22" priority="31" stopIfTrue="1">
      <formula>ISBLANK(A147)</formula>
    </cfRule>
  </conditionalFormatting>
  <conditionalFormatting sqref="D150:D151">
    <cfRule type="expression" dxfId="21" priority="26" stopIfTrue="1">
      <formula>ISBLANK(A150)</formula>
    </cfRule>
  </conditionalFormatting>
  <conditionalFormatting sqref="E150:E151">
    <cfRule type="expression" dxfId="20" priority="27" stopIfTrue="1">
      <formula>ISBLANK(A150)</formula>
    </cfRule>
  </conditionalFormatting>
  <conditionalFormatting sqref="F150:F151">
    <cfRule type="expression" dxfId="19" priority="28" stopIfTrue="1">
      <formula>ISBLANK(A150)</formula>
    </cfRule>
  </conditionalFormatting>
  <conditionalFormatting sqref="E161:E165">
    <cfRule type="expression" dxfId="18" priority="24" stopIfTrue="1">
      <formula>ISBLANK(B161)</formula>
    </cfRule>
  </conditionalFormatting>
  <conditionalFormatting sqref="F161:F165">
    <cfRule type="expression" dxfId="17" priority="25" stopIfTrue="1">
      <formula>ISBLANK(B161)</formula>
    </cfRule>
  </conditionalFormatting>
  <conditionalFormatting sqref="D120">
    <cfRule type="expression" dxfId="16" priority="3" stopIfTrue="1">
      <formula>ISBLANK(A120)</formula>
    </cfRule>
  </conditionalFormatting>
  <conditionalFormatting sqref="E120">
    <cfRule type="expression" dxfId="15" priority="4" stopIfTrue="1">
      <formula>ISBLANK(A120)</formula>
    </cfRule>
  </conditionalFormatting>
  <conditionalFormatting sqref="D83">
    <cfRule type="expression" dxfId="14" priority="21" stopIfTrue="1">
      <formula>ISBLANK(A83)</formula>
    </cfRule>
  </conditionalFormatting>
  <conditionalFormatting sqref="E83">
    <cfRule type="expression" dxfId="13" priority="22" stopIfTrue="1">
      <formula>ISBLANK(A83)</formula>
    </cfRule>
  </conditionalFormatting>
  <conditionalFormatting sqref="F83">
    <cfRule type="expression" dxfId="12" priority="23" stopIfTrue="1">
      <formula>ISBLANK(A83)</formula>
    </cfRule>
  </conditionalFormatting>
  <conditionalFormatting sqref="D95">
    <cfRule type="expression" dxfId="11" priority="15" stopIfTrue="1">
      <formula>ISBLANK(A95)</formula>
    </cfRule>
  </conditionalFormatting>
  <conditionalFormatting sqref="E95">
    <cfRule type="expression" dxfId="10" priority="16" stopIfTrue="1">
      <formula>ISBLANK(A95)</formula>
    </cfRule>
  </conditionalFormatting>
  <conditionalFormatting sqref="F95">
    <cfRule type="expression" dxfId="9" priority="17" stopIfTrue="1">
      <formula>ISBLANK(A95)</formula>
    </cfRule>
  </conditionalFormatting>
  <conditionalFormatting sqref="D108">
    <cfRule type="expression" dxfId="8" priority="9" stopIfTrue="1">
      <formula>ISBLANK(A108)</formula>
    </cfRule>
  </conditionalFormatting>
  <conditionalFormatting sqref="E108">
    <cfRule type="expression" dxfId="7" priority="10" stopIfTrue="1">
      <formula>ISBLANK(A108)</formula>
    </cfRule>
  </conditionalFormatting>
  <conditionalFormatting sqref="F108">
    <cfRule type="expression" dxfId="6" priority="11" stopIfTrue="1">
      <formula>ISBLANK(A108)</formula>
    </cfRule>
  </conditionalFormatting>
  <conditionalFormatting sqref="D114">
    <cfRule type="expression" dxfId="5" priority="6" stopIfTrue="1">
      <formula>ISBLANK(A114)</formula>
    </cfRule>
  </conditionalFormatting>
  <conditionalFormatting sqref="E114">
    <cfRule type="expression" dxfId="4" priority="7" stopIfTrue="1">
      <formula>ISBLANK(A114)</formula>
    </cfRule>
  </conditionalFormatting>
  <conditionalFormatting sqref="F114">
    <cfRule type="expression" dxfId="3" priority="8" stopIfTrue="1">
      <formula>ISBLANK(A114)</formula>
    </cfRule>
  </conditionalFormatting>
  <conditionalFormatting sqref="F120">
    <cfRule type="expression" dxfId="2" priority="5" stopIfTrue="1">
      <formula>ISBLANK(A120)</formula>
    </cfRule>
  </conditionalFormatting>
  <conditionalFormatting sqref="E153">
    <cfRule type="expression" dxfId="1" priority="2" stopIfTrue="1">
      <formula>ISBLANK(B153)</formula>
    </cfRule>
  </conditionalFormatting>
  <conditionalFormatting sqref="F153">
    <cfRule type="expression" dxfId="0" priority="1" stopIfTrue="1">
      <formula>ISBLANK(C153)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1"/>
  <sheetViews>
    <sheetView topLeftCell="A99" zoomScaleNormal="100" workbookViewId="0">
      <selection activeCell="M192" sqref="M192"/>
    </sheetView>
  </sheetViews>
  <sheetFormatPr baseColWidth="10" defaultColWidth="15.6640625" defaultRowHeight="13"/>
  <cols>
    <col min="1" max="1" width="15.83203125" style="190" customWidth="1"/>
    <col min="2" max="2" width="47" style="190" customWidth="1"/>
    <col min="3" max="3" width="11.5" style="190" bestFit="1" customWidth="1"/>
    <col min="4" max="4" width="12.5" style="190" bestFit="1" customWidth="1"/>
    <col min="5" max="5" width="12.6640625" style="190" bestFit="1" customWidth="1"/>
    <col min="6" max="6" width="10.1640625" style="190" bestFit="1" customWidth="1"/>
    <col min="7" max="7" width="14.1640625" style="190" customWidth="1"/>
    <col min="8" max="8" width="12" style="190" bestFit="1" customWidth="1"/>
    <col min="9" max="9" width="10.5" style="190" bestFit="1" customWidth="1"/>
    <col min="10" max="10" width="11.6640625" style="190" bestFit="1" customWidth="1"/>
    <col min="11" max="11" width="12.6640625" style="190" bestFit="1" customWidth="1"/>
    <col min="12" max="12" width="14.83203125" style="190" bestFit="1" customWidth="1"/>
    <col min="13" max="13" width="20.33203125" style="190" customWidth="1"/>
    <col min="14" max="15" width="12" style="190" bestFit="1" customWidth="1"/>
    <col min="16" max="16" width="11.83203125" style="190" bestFit="1" customWidth="1"/>
    <col min="17" max="17" width="11.5" style="190" bestFit="1" customWidth="1"/>
    <col min="18" max="18" width="13.1640625" style="190" bestFit="1" customWidth="1"/>
    <col min="19" max="19" width="16" style="190" bestFit="1" customWidth="1"/>
    <col min="20" max="20" width="18.1640625" style="190" bestFit="1" customWidth="1"/>
    <col min="21" max="21" width="15.5" style="190" bestFit="1" customWidth="1"/>
    <col min="22" max="22" width="13.33203125" style="190" bestFit="1" customWidth="1"/>
    <col min="23" max="23" width="10.1640625" style="190" bestFit="1" customWidth="1"/>
    <col min="24" max="24" width="11.5" style="190" bestFit="1" customWidth="1"/>
    <col min="25" max="25" width="20.83203125" style="190" customWidth="1"/>
    <col min="26" max="26" width="12.6640625" style="190" bestFit="1" customWidth="1"/>
    <col min="27" max="27" width="10.1640625" style="190" bestFit="1" customWidth="1"/>
    <col min="28" max="28" width="10.5" style="190" bestFit="1" customWidth="1"/>
    <col min="29" max="29" width="12" style="190" bestFit="1" customWidth="1"/>
    <col min="30" max="30" width="10.1640625" style="190" bestFit="1" customWidth="1"/>
    <col min="31" max="31" width="2.1640625" style="190" customWidth="1"/>
    <col min="32" max="32" width="29.33203125" style="190" bestFit="1" customWidth="1"/>
    <col min="33" max="16384" width="15.6640625" style="190"/>
  </cols>
  <sheetData>
    <row r="1" spans="1:30" s="188" customFormat="1" ht="29.25" customHeight="1" thickBot="1"/>
    <row r="2" spans="1:30" ht="18" customHeight="1" thickBot="1">
      <c r="A2" s="189" t="s">
        <v>149</v>
      </c>
    </row>
    <row r="3" spans="1:30" ht="18" customHeight="1" thickBot="1">
      <c r="A3" s="189" t="s">
        <v>175</v>
      </c>
    </row>
    <row r="4" spans="1:30" ht="18" customHeight="1" thickBot="1">
      <c r="A4" s="189" t="s">
        <v>151</v>
      </c>
    </row>
    <row r="6" spans="1:30" ht="18" customHeight="1" thickBot="1">
      <c r="A6" s="189" t="s">
        <v>152</v>
      </c>
    </row>
    <row r="7" spans="1:30" ht="13.5" customHeight="1" thickBot="1">
      <c r="A7" s="191" t="s">
        <v>153</v>
      </c>
      <c r="B7" s="201" t="s">
        <v>176</v>
      </c>
    </row>
    <row r="9" spans="1:30" ht="26.25" customHeight="1">
      <c r="A9" s="202"/>
      <c r="B9" s="203" t="s">
        <v>154</v>
      </c>
      <c r="C9" s="813" t="s">
        <v>155</v>
      </c>
      <c r="D9" s="814"/>
      <c r="E9" s="814"/>
      <c r="F9" s="814"/>
      <c r="G9" s="814"/>
      <c r="H9" s="814"/>
      <c r="I9" s="814"/>
      <c r="J9" s="815" t="s">
        <v>156</v>
      </c>
      <c r="K9" s="815"/>
      <c r="L9" s="815"/>
      <c r="M9" s="815"/>
      <c r="N9" s="815"/>
      <c r="O9" s="815"/>
      <c r="P9" s="815"/>
      <c r="Q9" s="814" t="s">
        <v>157</v>
      </c>
      <c r="R9" s="814"/>
      <c r="S9" s="814"/>
      <c r="T9" s="814"/>
      <c r="U9" s="814"/>
      <c r="V9" s="814"/>
      <c r="W9" s="814"/>
      <c r="X9" s="815" t="s">
        <v>125</v>
      </c>
      <c r="Y9" s="815"/>
      <c r="Z9" s="815"/>
      <c r="AA9" s="815"/>
      <c r="AB9" s="815"/>
      <c r="AC9" s="815"/>
      <c r="AD9" s="815"/>
    </row>
    <row r="10" spans="1:30" ht="26.25" customHeight="1">
      <c r="A10" s="204" t="s">
        <v>162</v>
      </c>
      <c r="B10" s="205" t="s">
        <v>177</v>
      </c>
      <c r="C10" s="206" t="s">
        <v>178</v>
      </c>
      <c r="D10" s="206" t="s">
        <v>179</v>
      </c>
      <c r="E10" s="206" t="s">
        <v>180</v>
      </c>
      <c r="F10" s="206" t="s">
        <v>181</v>
      </c>
      <c r="G10" s="206" t="s">
        <v>159</v>
      </c>
      <c r="H10" s="206" t="s">
        <v>160</v>
      </c>
      <c r="I10" s="206" t="s">
        <v>161</v>
      </c>
      <c r="J10" s="206" t="s">
        <v>178</v>
      </c>
      <c r="K10" s="206" t="s">
        <v>179</v>
      </c>
      <c r="L10" s="206" t="s">
        <v>180</v>
      </c>
      <c r="M10" s="206" t="s">
        <v>181</v>
      </c>
      <c r="N10" s="206" t="s">
        <v>159</v>
      </c>
      <c r="O10" s="206" t="s">
        <v>160</v>
      </c>
      <c r="P10" s="206" t="s">
        <v>161</v>
      </c>
      <c r="Q10" s="206" t="s">
        <v>178</v>
      </c>
      <c r="R10" s="206" t="s">
        <v>179</v>
      </c>
      <c r="S10" s="206" t="s">
        <v>180</v>
      </c>
      <c r="T10" s="206" t="s">
        <v>181</v>
      </c>
      <c r="U10" s="206" t="s">
        <v>159</v>
      </c>
      <c r="V10" s="206" t="s">
        <v>160</v>
      </c>
      <c r="W10" s="206" t="s">
        <v>161</v>
      </c>
      <c r="X10" s="206" t="s">
        <v>178</v>
      </c>
      <c r="Y10" s="206" t="s">
        <v>179</v>
      </c>
      <c r="Z10" s="206" t="s">
        <v>180</v>
      </c>
      <c r="AA10" s="206" t="s">
        <v>181</v>
      </c>
      <c r="AB10" s="206" t="s">
        <v>159</v>
      </c>
      <c r="AC10" s="206" t="s">
        <v>160</v>
      </c>
      <c r="AD10" s="206" t="s">
        <v>161</v>
      </c>
    </row>
    <row r="11" spans="1:30" ht="26.25" customHeight="1" thickBot="1">
      <c r="A11" s="202"/>
      <c r="B11" s="207" t="s">
        <v>182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</row>
    <row r="12" spans="1:30" ht="14" thickBot="1">
      <c r="A12" s="811" t="s">
        <v>163</v>
      </c>
      <c r="B12" s="195" t="s">
        <v>183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196">
        <v>4804817.6412423002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297892.55927570001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5102710.2005179999</v>
      </c>
      <c r="AD12" s="196">
        <v>0</v>
      </c>
    </row>
    <row r="13" spans="1:30" ht="14" thickBot="1">
      <c r="A13" s="811"/>
      <c r="B13" s="195" t="s">
        <v>184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629795.31528550002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26876.576379099999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656671.8916646</v>
      </c>
      <c r="AD13" s="196">
        <v>0</v>
      </c>
    </row>
    <row r="14" spans="1:30" ht="14" thickBot="1">
      <c r="A14" s="811"/>
      <c r="B14" s="195" t="s">
        <v>185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196">
        <v>8782.3947908999999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4048.2356436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12830.630434500001</v>
      </c>
      <c r="AD14" s="196">
        <v>0</v>
      </c>
    </row>
    <row r="15" spans="1:30" ht="14" thickBot="1">
      <c r="A15" s="811"/>
      <c r="B15" s="195" t="s">
        <v>186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941.41595070000005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5741.8342536999999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6683.2502044000003</v>
      </c>
      <c r="AD15" s="196">
        <v>0</v>
      </c>
    </row>
    <row r="16" spans="1:30" ht="14" thickBot="1">
      <c r="A16" s="811"/>
      <c r="B16" s="195" t="s">
        <v>82</v>
      </c>
      <c r="C16" s="196">
        <v>7228.2610992999998</v>
      </c>
      <c r="D16" s="196">
        <v>572.09306600000002</v>
      </c>
      <c r="E16" s="196">
        <v>0</v>
      </c>
      <c r="F16" s="196">
        <v>0</v>
      </c>
      <c r="G16" s="196">
        <v>0</v>
      </c>
      <c r="H16" s="196">
        <v>0</v>
      </c>
      <c r="I16" s="196">
        <v>2827.6481262000002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7228.2610992999998</v>
      </c>
      <c r="Y16" s="196">
        <v>572.09306600000002</v>
      </c>
      <c r="Z16" s="196">
        <v>0</v>
      </c>
      <c r="AA16" s="196">
        <v>0</v>
      </c>
      <c r="AB16" s="196">
        <v>0</v>
      </c>
      <c r="AC16" s="196">
        <v>0</v>
      </c>
      <c r="AD16" s="196">
        <v>2827.6481262000002</v>
      </c>
    </row>
    <row r="17" spans="1:30" ht="14" thickBot="1">
      <c r="A17" s="811"/>
      <c r="B17" s="195" t="s">
        <v>187</v>
      </c>
      <c r="C17" s="196">
        <v>301090.62759809999</v>
      </c>
      <c r="D17" s="196">
        <v>44939.367277799996</v>
      </c>
      <c r="E17" s="196">
        <v>0</v>
      </c>
      <c r="F17" s="196">
        <v>0</v>
      </c>
      <c r="G17" s="196">
        <v>0</v>
      </c>
      <c r="H17" s="196">
        <v>0</v>
      </c>
      <c r="I17" s="196">
        <v>67850.9564962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3860.2719636000002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304950.8995616</v>
      </c>
      <c r="Y17" s="196">
        <v>44939.367277799996</v>
      </c>
      <c r="Z17" s="196">
        <v>0</v>
      </c>
      <c r="AA17" s="196">
        <v>0</v>
      </c>
      <c r="AB17" s="196">
        <v>0</v>
      </c>
      <c r="AC17" s="196">
        <v>0</v>
      </c>
      <c r="AD17" s="196">
        <v>67850.9564962</v>
      </c>
    </row>
    <row r="18" spans="1:30" ht="14" thickBot="1">
      <c r="A18" s="811"/>
      <c r="B18" s="195" t="s">
        <v>121</v>
      </c>
      <c r="C18" s="196">
        <v>0</v>
      </c>
      <c r="D18" s="196">
        <v>0</v>
      </c>
      <c r="E18" s="196">
        <v>0</v>
      </c>
      <c r="F18" s="196">
        <v>0</v>
      </c>
      <c r="G18" s="196">
        <v>0</v>
      </c>
      <c r="H18" s="196">
        <v>0</v>
      </c>
      <c r="I18" s="196">
        <v>3790.2336885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3790.2336885</v>
      </c>
    </row>
    <row r="19" spans="1:30" ht="14" thickBot="1">
      <c r="A19" s="811"/>
      <c r="B19" s="195" t="s">
        <v>188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794.8597714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794.8597714</v>
      </c>
    </row>
    <row r="20" spans="1:30" ht="14" thickBot="1">
      <c r="A20" s="811"/>
      <c r="B20" s="195" t="s">
        <v>111</v>
      </c>
      <c r="C20" s="196">
        <v>5492.3747059999996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5490.4804249999997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10982.855131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</row>
    <row r="21" spans="1:30" ht="14" thickBot="1">
      <c r="A21" s="811"/>
      <c r="B21" s="195" t="s">
        <v>189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</row>
    <row r="22" spans="1:30" ht="14" thickBot="1">
      <c r="A22" s="811"/>
      <c r="B22" s="195" t="s">
        <v>96</v>
      </c>
      <c r="C22" s="196">
        <v>0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0</v>
      </c>
      <c r="AA22" s="196">
        <v>0</v>
      </c>
      <c r="AB22" s="196">
        <v>0</v>
      </c>
      <c r="AC22" s="196">
        <v>0</v>
      </c>
      <c r="AD22" s="196">
        <v>0</v>
      </c>
    </row>
    <row r="23" spans="1:30" ht="14" thickBot="1">
      <c r="A23" s="811"/>
      <c r="B23" s="195" t="s">
        <v>100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816.42916270000001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1462.4587093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1462.4587093</v>
      </c>
      <c r="AA23" s="196">
        <v>0</v>
      </c>
      <c r="AB23" s="196">
        <v>0</v>
      </c>
      <c r="AC23" s="196">
        <v>0</v>
      </c>
      <c r="AD23" s="196">
        <v>816.42916270000001</v>
      </c>
    </row>
    <row r="24" spans="1:30" ht="14" thickBot="1">
      <c r="A24" s="811"/>
      <c r="B24" s="195" t="s">
        <v>83</v>
      </c>
      <c r="C24" s="196">
        <v>2287.8927054000001</v>
      </c>
      <c r="D24" s="196">
        <v>0</v>
      </c>
      <c r="E24" s="196">
        <v>0</v>
      </c>
      <c r="F24" s="196">
        <v>0</v>
      </c>
      <c r="G24" s="196">
        <v>0</v>
      </c>
      <c r="H24" s="196">
        <v>0</v>
      </c>
      <c r="I24" s="196">
        <v>2640.3992871999999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15795.5553206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18083.448025999998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2640.3992871999999</v>
      </c>
    </row>
    <row r="25" spans="1:30" ht="14" thickBot="1">
      <c r="A25" s="816" t="s">
        <v>164</v>
      </c>
      <c r="B25" s="195" t="s">
        <v>183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196">
        <v>1878052.0788373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19113.2014365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76163.281533799993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1973328.5618075</v>
      </c>
      <c r="AD25" s="196">
        <v>0</v>
      </c>
    </row>
    <row r="26" spans="1:30" ht="14" thickBot="1">
      <c r="A26" s="816"/>
      <c r="B26" s="195" t="s">
        <v>184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776434.99512189999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47486.832550400002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4001.3947237000002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827923.22239600006</v>
      </c>
      <c r="AD26" s="196">
        <v>0</v>
      </c>
    </row>
    <row r="27" spans="1:30" ht="14" thickBot="1">
      <c r="A27" s="816"/>
      <c r="B27" s="195" t="s">
        <v>185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8539.6004759999996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1143.8727561999999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10863.6644751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20547.1377072</v>
      </c>
      <c r="AD27" s="196">
        <v>0</v>
      </c>
    </row>
    <row r="28" spans="1:30" ht="14" thickBot="1">
      <c r="A28" s="816"/>
      <c r="B28" s="195" t="s">
        <v>186</v>
      </c>
      <c r="C28" s="196">
        <v>0</v>
      </c>
      <c r="D28" s="196">
        <v>0</v>
      </c>
      <c r="E28" s="196">
        <v>0</v>
      </c>
      <c r="F28" s="196">
        <v>0</v>
      </c>
      <c r="G28" s="196">
        <v>0</v>
      </c>
      <c r="H28" s="196">
        <v>41312.8130953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278405.72648259997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319718.53957790002</v>
      </c>
      <c r="AD28" s="196">
        <v>0</v>
      </c>
    </row>
    <row r="29" spans="1:30" ht="14" thickBot="1">
      <c r="A29" s="816"/>
      <c r="B29" s="195" t="s">
        <v>82</v>
      </c>
      <c r="C29" s="196">
        <v>27164.6918449</v>
      </c>
      <c r="D29" s="196">
        <v>0</v>
      </c>
      <c r="E29" s="196">
        <v>1861.0175196</v>
      </c>
      <c r="F29" s="196">
        <v>0</v>
      </c>
      <c r="G29" s="196">
        <v>0</v>
      </c>
      <c r="H29" s="196">
        <v>0</v>
      </c>
      <c r="I29" s="196">
        <v>2160.9679311999998</v>
      </c>
      <c r="J29" s="196">
        <v>15612.800750799999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576.83471169999996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6">
        <v>537.26269130000003</v>
      </c>
      <c r="X29" s="196">
        <v>42777.492595600001</v>
      </c>
      <c r="Y29" s="196">
        <v>0</v>
      </c>
      <c r="Z29" s="196">
        <v>1861.0175196</v>
      </c>
      <c r="AA29" s="196">
        <v>0</v>
      </c>
      <c r="AB29" s="196">
        <v>0</v>
      </c>
      <c r="AC29" s="196">
        <v>0</v>
      </c>
      <c r="AD29" s="196">
        <v>3275.0653342000001</v>
      </c>
    </row>
    <row r="30" spans="1:30" ht="14" thickBot="1">
      <c r="A30" s="816"/>
      <c r="B30" s="195" t="s">
        <v>187</v>
      </c>
      <c r="C30" s="196">
        <v>294510.94653110002</v>
      </c>
      <c r="D30" s="196">
        <v>47541.904744899999</v>
      </c>
      <c r="E30" s="196">
        <v>2660.6693196000001</v>
      </c>
      <c r="F30" s="196">
        <v>0</v>
      </c>
      <c r="G30" s="196">
        <v>0</v>
      </c>
      <c r="H30" s="196">
        <v>0</v>
      </c>
      <c r="I30" s="196">
        <v>35382.955081</v>
      </c>
      <c r="J30" s="196">
        <v>1098873.9666849</v>
      </c>
      <c r="K30" s="196">
        <v>310850.58856240002</v>
      </c>
      <c r="L30" s="196">
        <v>48766.751789299997</v>
      </c>
      <c r="M30" s="196">
        <v>9672.2954623000005</v>
      </c>
      <c r="N30" s="196">
        <v>0</v>
      </c>
      <c r="O30" s="196">
        <v>0</v>
      </c>
      <c r="P30" s="196">
        <v>78974.927933900006</v>
      </c>
      <c r="Q30" s="196">
        <v>8198.9870917999997</v>
      </c>
      <c r="R30" s="196">
        <v>208.45538970000001</v>
      </c>
      <c r="S30" s="196">
        <v>0</v>
      </c>
      <c r="T30" s="196">
        <v>0</v>
      </c>
      <c r="U30" s="196">
        <v>0</v>
      </c>
      <c r="V30" s="196">
        <v>0</v>
      </c>
      <c r="W30" s="196">
        <v>972.28526369999997</v>
      </c>
      <c r="X30" s="196">
        <v>1401583.9003077999</v>
      </c>
      <c r="Y30" s="196">
        <v>358600.94869699999</v>
      </c>
      <c r="Z30" s="196">
        <v>51427.421108900002</v>
      </c>
      <c r="AA30" s="196">
        <v>9672.2954623000005</v>
      </c>
      <c r="AB30" s="196">
        <v>0</v>
      </c>
      <c r="AC30" s="196">
        <v>0</v>
      </c>
      <c r="AD30" s="196">
        <v>115330.1682786</v>
      </c>
    </row>
    <row r="31" spans="1:30" ht="14" thickBot="1">
      <c r="A31" s="816"/>
      <c r="B31" s="195" t="s">
        <v>121</v>
      </c>
      <c r="C31" s="196">
        <v>3385.8873917000001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1321.734496</v>
      </c>
      <c r="J31" s="196">
        <v>26210.993285100001</v>
      </c>
      <c r="K31" s="196">
        <v>1116.9596610999999</v>
      </c>
      <c r="L31" s="196">
        <v>0</v>
      </c>
      <c r="M31" s="196">
        <v>0</v>
      </c>
      <c r="N31" s="196">
        <v>0</v>
      </c>
      <c r="O31" s="196">
        <v>0</v>
      </c>
      <c r="P31" s="196">
        <v>420.64701209999998</v>
      </c>
      <c r="Q31" s="196">
        <v>760.64260049999996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30357.523277299999</v>
      </c>
      <c r="Y31" s="196">
        <v>1116.9596610999999</v>
      </c>
      <c r="Z31" s="196">
        <v>0</v>
      </c>
      <c r="AA31" s="196">
        <v>0</v>
      </c>
      <c r="AB31" s="196">
        <v>0</v>
      </c>
      <c r="AC31" s="196">
        <v>0</v>
      </c>
      <c r="AD31" s="196">
        <v>1742.3815081</v>
      </c>
    </row>
    <row r="32" spans="1:30" ht="14" thickBot="1">
      <c r="A32" s="816"/>
      <c r="B32" s="195" t="s">
        <v>188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6698.7014772000002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1284.9937766</v>
      </c>
      <c r="X32" s="196">
        <v>6698.7014772000002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1284.9937766</v>
      </c>
    </row>
    <row r="33" spans="1:30" ht="14" thickBot="1">
      <c r="A33" s="816"/>
      <c r="B33" s="195" t="s">
        <v>111</v>
      </c>
      <c r="C33" s="196">
        <v>2031.3875436000001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352247.73284269997</v>
      </c>
      <c r="K33" s="196">
        <v>268053.81909120001</v>
      </c>
      <c r="L33" s="196">
        <v>195295.4155115</v>
      </c>
      <c r="M33" s="196">
        <v>87875.812590000001</v>
      </c>
      <c r="N33" s="196">
        <v>0</v>
      </c>
      <c r="O33" s="196">
        <v>0</v>
      </c>
      <c r="P33" s="196">
        <v>483.2941654</v>
      </c>
      <c r="Q33" s="196">
        <v>0</v>
      </c>
      <c r="R33" s="196">
        <v>0</v>
      </c>
      <c r="S33" s="196">
        <v>0</v>
      </c>
      <c r="T33" s="196">
        <v>9640.4397329000003</v>
      </c>
      <c r="U33" s="196">
        <v>0</v>
      </c>
      <c r="V33" s="196">
        <v>0</v>
      </c>
      <c r="W33" s="196">
        <v>0</v>
      </c>
      <c r="X33" s="196">
        <v>354279.12038630003</v>
      </c>
      <c r="Y33" s="196">
        <v>268053.81909120001</v>
      </c>
      <c r="Z33" s="196">
        <v>195295.4155115</v>
      </c>
      <c r="AA33" s="196">
        <v>97516.252322900007</v>
      </c>
      <c r="AB33" s="196">
        <v>0</v>
      </c>
      <c r="AC33" s="196">
        <v>0</v>
      </c>
      <c r="AD33" s="196">
        <v>483.2941654</v>
      </c>
    </row>
    <row r="34" spans="1:30" ht="14" thickBot="1">
      <c r="A34" s="816"/>
      <c r="B34" s="195" t="s">
        <v>189</v>
      </c>
      <c r="C34" s="196">
        <v>0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10824.052648499999</v>
      </c>
      <c r="K34" s="196">
        <v>2144.9010182000002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996.78969470000004</v>
      </c>
      <c r="U34" s="196">
        <v>0</v>
      </c>
      <c r="V34" s="196">
        <v>0</v>
      </c>
      <c r="W34" s="196">
        <v>0</v>
      </c>
      <c r="X34" s="196">
        <v>10824.052648499999</v>
      </c>
      <c r="Y34" s="196">
        <v>2144.9010182000002</v>
      </c>
      <c r="Z34" s="196">
        <v>0</v>
      </c>
      <c r="AA34" s="196">
        <v>996.78969470000004</v>
      </c>
      <c r="AB34" s="196">
        <v>0</v>
      </c>
      <c r="AC34" s="196">
        <v>0</v>
      </c>
      <c r="AD34" s="196">
        <v>0</v>
      </c>
    </row>
    <row r="35" spans="1:30" ht="14" thickBot="1">
      <c r="A35" s="816"/>
      <c r="B35" s="195" t="s">
        <v>96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</row>
    <row r="36" spans="1:30" ht="14" thickBot="1">
      <c r="A36" s="816"/>
      <c r="B36" s="195" t="s">
        <v>100</v>
      </c>
      <c r="C36" s="196">
        <v>3271.8985724999998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145661.23923929999</v>
      </c>
      <c r="K36" s="196">
        <v>277425.64117279998</v>
      </c>
      <c r="L36" s="196">
        <v>139965.3427873</v>
      </c>
      <c r="M36" s="196">
        <v>12984.0438202</v>
      </c>
      <c r="N36" s="196">
        <v>0</v>
      </c>
      <c r="O36" s="196">
        <v>0</v>
      </c>
      <c r="P36" s="196">
        <v>8602.9322663000003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148933.1378118</v>
      </c>
      <c r="Y36" s="196">
        <v>277425.64117279998</v>
      </c>
      <c r="Z36" s="196">
        <v>139965.3427873</v>
      </c>
      <c r="AA36" s="196">
        <v>12984.0438202</v>
      </c>
      <c r="AB36" s="196">
        <v>0</v>
      </c>
      <c r="AC36" s="196">
        <v>0</v>
      </c>
      <c r="AD36" s="196">
        <v>8602.9322663000003</v>
      </c>
    </row>
    <row r="37" spans="1:30" ht="14" thickBot="1">
      <c r="A37" s="816"/>
      <c r="B37" s="195" t="s">
        <v>83</v>
      </c>
      <c r="C37" s="196">
        <v>5786.1894080000002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1559.8715901999999</v>
      </c>
      <c r="J37" s="196">
        <v>0</v>
      </c>
      <c r="K37" s="196">
        <v>705.40611820000004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5786.1894080000002</v>
      </c>
      <c r="Y37" s="196">
        <v>705.40611820000004</v>
      </c>
      <c r="Z37" s="196">
        <v>0</v>
      </c>
      <c r="AA37" s="196">
        <v>0</v>
      </c>
      <c r="AB37" s="196">
        <v>0</v>
      </c>
      <c r="AC37" s="196">
        <v>0</v>
      </c>
      <c r="AD37" s="196">
        <v>1559.8715901999999</v>
      </c>
    </row>
    <row r="38" spans="1:30" ht="14" thickBot="1">
      <c r="A38" s="811" t="s">
        <v>165</v>
      </c>
      <c r="B38" s="195" t="s">
        <v>183</v>
      </c>
      <c r="C38" s="196">
        <v>0</v>
      </c>
      <c r="D38" s="196">
        <v>0</v>
      </c>
      <c r="E38" s="196">
        <v>0</v>
      </c>
      <c r="F38" s="196">
        <v>0</v>
      </c>
      <c r="G38" s="196">
        <v>0</v>
      </c>
      <c r="H38" s="196">
        <v>505155.05788069998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21725.078712999999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24044.884566000001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550925.0211597</v>
      </c>
      <c r="AD38" s="196">
        <v>0</v>
      </c>
    </row>
    <row r="39" spans="1:30" ht="14" thickBot="1">
      <c r="A39" s="811"/>
      <c r="B39" s="195" t="s">
        <v>184</v>
      </c>
      <c r="C39" s="196">
        <v>0</v>
      </c>
      <c r="D39" s="196">
        <v>0</v>
      </c>
      <c r="E39" s="196">
        <v>0</v>
      </c>
      <c r="F39" s="196">
        <v>0</v>
      </c>
      <c r="G39" s="196">
        <v>0</v>
      </c>
      <c r="H39" s="196">
        <v>300863.69221890002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68234.333400300005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13562.921436799999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382660.94705610001</v>
      </c>
      <c r="AD39" s="196">
        <v>0</v>
      </c>
    </row>
    <row r="40" spans="1:30" ht="14" thickBot="1">
      <c r="A40" s="811"/>
      <c r="B40" s="195" t="s">
        <v>185</v>
      </c>
      <c r="C40" s="196">
        <v>0</v>
      </c>
      <c r="D40" s="196">
        <v>0</v>
      </c>
      <c r="E40" s="196">
        <v>0</v>
      </c>
      <c r="F40" s="196">
        <v>0</v>
      </c>
      <c r="G40" s="196">
        <v>0</v>
      </c>
      <c r="H40" s="196">
        <v>510.0331875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5419.8649014000002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5429.1731742000002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11359.071263100001</v>
      </c>
      <c r="AD40" s="196">
        <v>0</v>
      </c>
    </row>
    <row r="41" spans="1:30" ht="14" thickBot="1">
      <c r="A41" s="811"/>
      <c r="B41" s="195" t="s">
        <v>186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671.07926299999997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768.46218940000006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1439.5414525000001</v>
      </c>
      <c r="AD41" s="196">
        <v>0</v>
      </c>
    </row>
    <row r="42" spans="1:30" ht="14" thickBot="1">
      <c r="A42" s="811"/>
      <c r="B42" s="195" t="s">
        <v>82</v>
      </c>
      <c r="C42" s="196">
        <v>7521.8924194000001</v>
      </c>
      <c r="D42" s="196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1497.8112169999999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9019.7036363999996</v>
      </c>
      <c r="Y42" s="196">
        <v>0</v>
      </c>
      <c r="Z42" s="196">
        <v>0</v>
      </c>
      <c r="AA42" s="196">
        <v>0</v>
      </c>
      <c r="AB42" s="196">
        <v>0</v>
      </c>
      <c r="AC42" s="196">
        <v>0</v>
      </c>
      <c r="AD42" s="196">
        <v>0</v>
      </c>
    </row>
    <row r="43" spans="1:30" ht="14" thickBot="1">
      <c r="A43" s="811"/>
      <c r="B43" s="195" t="s">
        <v>187</v>
      </c>
      <c r="C43" s="196">
        <v>33509.163662500003</v>
      </c>
      <c r="D43" s="196">
        <v>5618.6053910999999</v>
      </c>
      <c r="E43" s="196">
        <v>814.61247249999997</v>
      </c>
      <c r="F43" s="196">
        <v>0</v>
      </c>
      <c r="G43" s="196">
        <v>0</v>
      </c>
      <c r="H43" s="196">
        <v>0</v>
      </c>
      <c r="I43" s="196">
        <v>1407.3330811000001</v>
      </c>
      <c r="J43" s="196">
        <v>85818.987680499995</v>
      </c>
      <c r="K43" s="196">
        <v>49558.006603200003</v>
      </c>
      <c r="L43" s="196">
        <v>9713.8911508000001</v>
      </c>
      <c r="M43" s="196">
        <v>6904.1617458999999</v>
      </c>
      <c r="N43" s="196">
        <v>0</v>
      </c>
      <c r="O43" s="196">
        <v>0</v>
      </c>
      <c r="P43" s="196">
        <v>5180.5181257000004</v>
      </c>
      <c r="Q43" s="196">
        <v>3744.3160017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123072.4673447</v>
      </c>
      <c r="Y43" s="196">
        <v>55176.611994300001</v>
      </c>
      <c r="Z43" s="196">
        <v>10528.503623299999</v>
      </c>
      <c r="AA43" s="196">
        <v>6904.1617458999999</v>
      </c>
      <c r="AB43" s="196">
        <v>0</v>
      </c>
      <c r="AC43" s="196">
        <v>0</v>
      </c>
      <c r="AD43" s="196">
        <v>6587.8512068</v>
      </c>
    </row>
    <row r="44" spans="1:30" ht="14" thickBot="1">
      <c r="A44" s="811"/>
      <c r="B44" s="195" t="s">
        <v>121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1245.2081072999999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2428.1770544000001</v>
      </c>
      <c r="X44" s="196">
        <v>1245.2081072999999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2428.1770544000001</v>
      </c>
    </row>
    <row r="45" spans="1:30" ht="14" thickBot="1">
      <c r="A45" s="811"/>
      <c r="B45" s="195" t="s">
        <v>188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1555.0242218000001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12049.380112700001</v>
      </c>
      <c r="R45" s="196">
        <v>1645.4538886</v>
      </c>
      <c r="S45" s="196">
        <v>0</v>
      </c>
      <c r="T45" s="196">
        <v>281.38340190000002</v>
      </c>
      <c r="U45" s="196">
        <v>0</v>
      </c>
      <c r="V45" s="196">
        <v>0</v>
      </c>
      <c r="W45" s="196">
        <v>788.54467680000005</v>
      </c>
      <c r="X45" s="196">
        <v>12049.380112700001</v>
      </c>
      <c r="Y45" s="196">
        <v>1645.4538886</v>
      </c>
      <c r="Z45" s="196">
        <v>0</v>
      </c>
      <c r="AA45" s="196">
        <v>281.38340190000002</v>
      </c>
      <c r="AB45" s="196">
        <v>0</v>
      </c>
      <c r="AC45" s="196">
        <v>0</v>
      </c>
      <c r="AD45" s="196">
        <v>2343.5688986</v>
      </c>
    </row>
    <row r="46" spans="1:30" ht="14" thickBot="1">
      <c r="A46" s="811"/>
      <c r="B46" s="195" t="s">
        <v>111</v>
      </c>
      <c r="C46" s="196">
        <v>660.46007090000001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660.46007090000001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</row>
    <row r="47" spans="1:30" ht="14" thickBot="1">
      <c r="A47" s="811"/>
      <c r="B47" s="195" t="s">
        <v>189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3670.1385217000002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3670.1385217000002</v>
      </c>
      <c r="Y47" s="196">
        <v>0</v>
      </c>
      <c r="Z47" s="196">
        <v>0</v>
      </c>
      <c r="AA47" s="196">
        <v>0</v>
      </c>
      <c r="AB47" s="196">
        <v>0</v>
      </c>
      <c r="AC47" s="196">
        <v>0</v>
      </c>
      <c r="AD47" s="196">
        <v>0</v>
      </c>
    </row>
    <row r="48" spans="1:30" ht="14" thickBot="1">
      <c r="A48" s="811"/>
      <c r="B48" s="195" t="s">
        <v>96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</row>
    <row r="49" spans="1:30" ht="14" thickBot="1">
      <c r="A49" s="811"/>
      <c r="B49" s="195" t="s">
        <v>100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</row>
    <row r="50" spans="1:30" ht="14" thickBot="1">
      <c r="A50" s="811"/>
      <c r="B50" s="195" t="s">
        <v>83</v>
      </c>
      <c r="C50" s="196">
        <v>0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280.08312269999999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280.08312269999999</v>
      </c>
      <c r="Y50" s="196">
        <v>0</v>
      </c>
      <c r="Z50" s="196">
        <v>0</v>
      </c>
      <c r="AA50" s="196">
        <v>0</v>
      </c>
      <c r="AB50" s="196">
        <v>0</v>
      </c>
      <c r="AC50" s="196">
        <v>0</v>
      </c>
      <c r="AD50" s="196">
        <v>0</v>
      </c>
    </row>
    <row r="51" spans="1:30" ht="14" thickBot="1">
      <c r="A51" s="816" t="s">
        <v>166</v>
      </c>
      <c r="B51" s="195" t="s">
        <v>183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1226564.0006581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42760.4949041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60155.350490800003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1329479.8460531</v>
      </c>
      <c r="AD51" s="196">
        <v>0</v>
      </c>
    </row>
    <row r="52" spans="1:30" ht="14" thickBot="1">
      <c r="A52" s="816"/>
      <c r="B52" s="195" t="s">
        <v>184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980028.29168499995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190235.43608479999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20233.688129300001</v>
      </c>
      <c r="W52" s="196">
        <v>0</v>
      </c>
      <c r="X52" s="196">
        <v>0</v>
      </c>
      <c r="Y52" s="196">
        <v>0</v>
      </c>
      <c r="Z52" s="196">
        <v>0</v>
      </c>
      <c r="AA52" s="196">
        <v>0</v>
      </c>
      <c r="AB52" s="196">
        <v>0</v>
      </c>
      <c r="AC52" s="196">
        <v>1190497.4158991</v>
      </c>
      <c r="AD52" s="196">
        <v>0</v>
      </c>
    </row>
    <row r="53" spans="1:30" ht="14" thickBot="1">
      <c r="A53" s="816"/>
      <c r="B53" s="195" t="s">
        <v>185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6995.4932313999998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1544.4002791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21589.189586600001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30129.0830972</v>
      </c>
      <c r="AD53" s="196">
        <v>0</v>
      </c>
    </row>
    <row r="54" spans="1:30" ht="14" thickBot="1">
      <c r="A54" s="816"/>
      <c r="B54" s="195" t="s">
        <v>186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</row>
    <row r="55" spans="1:30" ht="14" thickBot="1">
      <c r="A55" s="816"/>
      <c r="B55" s="195" t="s">
        <v>82</v>
      </c>
      <c r="C55" s="196">
        <v>23167.578446200001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7571.5977524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3109.4179054000001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30739.176198699999</v>
      </c>
      <c r="Y55" s="196">
        <v>0</v>
      </c>
      <c r="Z55" s="196">
        <v>0</v>
      </c>
      <c r="AA55" s="196">
        <v>0</v>
      </c>
      <c r="AB55" s="196">
        <v>0</v>
      </c>
      <c r="AC55" s="196">
        <v>0</v>
      </c>
      <c r="AD55" s="196">
        <v>3109.4179054000001</v>
      </c>
    </row>
    <row r="56" spans="1:30" ht="14" thickBot="1">
      <c r="A56" s="816"/>
      <c r="B56" s="195" t="s">
        <v>187</v>
      </c>
      <c r="C56" s="196">
        <v>69185.289024700003</v>
      </c>
      <c r="D56" s="196">
        <v>2016.5100089</v>
      </c>
      <c r="E56" s="196">
        <v>3961.4762546000002</v>
      </c>
      <c r="F56" s="196">
        <v>0</v>
      </c>
      <c r="G56" s="196">
        <v>0</v>
      </c>
      <c r="H56" s="196">
        <v>0</v>
      </c>
      <c r="I56" s="196">
        <v>30576.565073999998</v>
      </c>
      <c r="J56" s="196">
        <v>973.4952207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21066.639177100002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91225.423422499996</v>
      </c>
      <c r="Y56" s="196">
        <v>2016.5100089</v>
      </c>
      <c r="Z56" s="196">
        <v>3961.4762546000002</v>
      </c>
      <c r="AA56" s="196">
        <v>0</v>
      </c>
      <c r="AB56" s="196">
        <v>0</v>
      </c>
      <c r="AC56" s="196">
        <v>0</v>
      </c>
      <c r="AD56" s="196">
        <v>30576.565073999998</v>
      </c>
    </row>
    <row r="57" spans="1:30" ht="14" thickBot="1">
      <c r="A57" s="816"/>
      <c r="B57" s="195" t="s">
        <v>121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4002.6954915000001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1788.0612146000001</v>
      </c>
      <c r="X57" s="196">
        <v>4002.6954915000001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1788.0612146000001</v>
      </c>
    </row>
    <row r="58" spans="1:30" ht="14" thickBot="1">
      <c r="A58" s="816"/>
      <c r="B58" s="195" t="s">
        <v>188</v>
      </c>
      <c r="C58" s="196">
        <v>0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453.68927209999998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21574.406656200001</v>
      </c>
      <c r="R58" s="196">
        <v>8336.4746176999997</v>
      </c>
      <c r="S58" s="196">
        <v>1157.0574617</v>
      </c>
      <c r="T58" s="196">
        <v>0</v>
      </c>
      <c r="U58" s="196">
        <v>0</v>
      </c>
      <c r="V58" s="196">
        <v>0</v>
      </c>
      <c r="W58" s="196">
        <v>1089.1005023</v>
      </c>
      <c r="X58" s="196">
        <v>21574.406656200001</v>
      </c>
      <c r="Y58" s="196">
        <v>8336.4746176999997</v>
      </c>
      <c r="Z58" s="196">
        <v>1157.0574617</v>
      </c>
      <c r="AA58" s="196">
        <v>0</v>
      </c>
      <c r="AB58" s="196">
        <v>0</v>
      </c>
      <c r="AC58" s="196">
        <v>0</v>
      </c>
      <c r="AD58" s="196">
        <v>1542.7897743999999</v>
      </c>
    </row>
    <row r="59" spans="1:30" ht="14" thickBot="1">
      <c r="A59" s="816"/>
      <c r="B59" s="195" t="s">
        <v>111</v>
      </c>
      <c r="C59" s="196">
        <v>0</v>
      </c>
      <c r="D59" s="196">
        <v>0</v>
      </c>
      <c r="E59" s="196">
        <v>0</v>
      </c>
      <c r="F59" s="196">
        <v>0</v>
      </c>
      <c r="G59" s="196">
        <v>0</v>
      </c>
      <c r="H59" s="196">
        <v>0</v>
      </c>
      <c r="I59" s="196">
        <v>0</v>
      </c>
      <c r="J59" s="196">
        <v>576.53160419999995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882.73448459999997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576.53160419999995</v>
      </c>
      <c r="Y59" s="196">
        <v>882.73448459999997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</row>
    <row r="60" spans="1:30" ht="14" thickBot="1">
      <c r="A60" s="816"/>
      <c r="B60" s="195" t="s">
        <v>189</v>
      </c>
      <c r="C60" s="196">
        <v>0</v>
      </c>
      <c r="D60" s="196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</row>
    <row r="61" spans="1:30" ht="14" thickBot="1">
      <c r="A61" s="816"/>
      <c r="B61" s="195" t="s">
        <v>96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</row>
    <row r="62" spans="1:30" ht="14" thickBot="1">
      <c r="A62" s="816"/>
      <c r="B62" s="195" t="s">
        <v>100</v>
      </c>
      <c r="C62" s="196">
        <v>0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6">
        <v>0</v>
      </c>
      <c r="AA62" s="196">
        <v>0</v>
      </c>
      <c r="AB62" s="196">
        <v>0</v>
      </c>
      <c r="AC62" s="196">
        <v>0</v>
      </c>
      <c r="AD62" s="196">
        <v>0</v>
      </c>
    </row>
    <row r="63" spans="1:30" ht="14" thickBot="1">
      <c r="A63" s="816"/>
      <c r="B63" s="195" t="s">
        <v>83</v>
      </c>
      <c r="C63" s="196">
        <v>747.48583719999999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3474.8688247999999</v>
      </c>
      <c r="R63" s="196">
        <v>7199.5850773000002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4222.3546618999999</v>
      </c>
      <c r="Y63" s="196">
        <v>7199.5850773000002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</row>
    <row r="64" spans="1:30" ht="14" thickBot="1">
      <c r="A64" s="811" t="s">
        <v>167</v>
      </c>
      <c r="B64" s="195" t="s">
        <v>183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3156192.0544312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408959.9193288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50871.7424569</v>
      </c>
      <c r="W64" s="196">
        <v>0</v>
      </c>
      <c r="X64" s="196">
        <v>0</v>
      </c>
      <c r="Y64" s="196">
        <v>0</v>
      </c>
      <c r="Z64" s="196">
        <v>0</v>
      </c>
      <c r="AA64" s="196">
        <v>0</v>
      </c>
      <c r="AB64" s="196">
        <v>0</v>
      </c>
      <c r="AC64" s="196">
        <v>3616023.7162168999</v>
      </c>
      <c r="AD64" s="196">
        <v>0</v>
      </c>
    </row>
    <row r="65" spans="1:30" ht="14" thickBot="1">
      <c r="A65" s="811"/>
      <c r="B65" s="195" t="s">
        <v>184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1075787.2734401999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1783146.719606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133761.77258260001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2992695.7656288999</v>
      </c>
      <c r="AD65" s="196">
        <v>0</v>
      </c>
    </row>
    <row r="66" spans="1:30" ht="14" thickBot="1">
      <c r="A66" s="811"/>
      <c r="B66" s="195" t="s">
        <v>185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829.12810950000005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22843.396374299999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29264.962082599999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52937.486566400003</v>
      </c>
      <c r="AD66" s="196">
        <v>0</v>
      </c>
    </row>
    <row r="67" spans="1:30" ht="14" thickBot="1">
      <c r="A67" s="811"/>
      <c r="B67" s="195" t="s">
        <v>186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8876.2884393999993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18734.9929472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27611.2813867</v>
      </c>
      <c r="AD67" s="196">
        <v>0</v>
      </c>
    </row>
    <row r="68" spans="1:30" ht="14" thickBot="1">
      <c r="A68" s="811"/>
      <c r="B68" s="195" t="s">
        <v>82</v>
      </c>
      <c r="C68" s="196">
        <v>77482.805351899995</v>
      </c>
      <c r="D68" s="196">
        <v>40039.070817799999</v>
      </c>
      <c r="E68" s="196">
        <v>4541.2330153000003</v>
      </c>
      <c r="F68" s="196">
        <v>0</v>
      </c>
      <c r="G68" s="196">
        <v>0</v>
      </c>
      <c r="H68" s="196">
        <v>0</v>
      </c>
      <c r="I68" s="196">
        <v>13606.1864293</v>
      </c>
      <c r="J68" s="196">
        <v>93949.937861600003</v>
      </c>
      <c r="K68" s="196">
        <v>56665.122475800003</v>
      </c>
      <c r="L68" s="196">
        <v>20841.557019899999</v>
      </c>
      <c r="M68" s="196">
        <v>3537.8961058999998</v>
      </c>
      <c r="N68" s="196">
        <v>0</v>
      </c>
      <c r="O68" s="196">
        <v>0</v>
      </c>
      <c r="P68" s="196">
        <v>728.27118399999995</v>
      </c>
      <c r="Q68" s="196">
        <v>0</v>
      </c>
      <c r="R68" s="196">
        <v>14830.105041999999</v>
      </c>
      <c r="S68" s="196">
        <v>0</v>
      </c>
      <c r="T68" s="196">
        <v>541.65550229999997</v>
      </c>
      <c r="U68" s="196">
        <v>0</v>
      </c>
      <c r="V68" s="196">
        <v>0</v>
      </c>
      <c r="W68" s="196">
        <v>0</v>
      </c>
      <c r="X68" s="196">
        <v>171432.74321360001</v>
      </c>
      <c r="Y68" s="196">
        <v>111534.2983355</v>
      </c>
      <c r="Z68" s="196">
        <v>25382.7900352</v>
      </c>
      <c r="AA68" s="196">
        <v>4079.5516081000001</v>
      </c>
      <c r="AB68" s="196">
        <v>0</v>
      </c>
      <c r="AC68" s="196">
        <v>0</v>
      </c>
      <c r="AD68" s="196">
        <v>14334.457613299999</v>
      </c>
    </row>
    <row r="69" spans="1:30" ht="14" thickBot="1">
      <c r="A69" s="811"/>
      <c r="B69" s="195" t="s">
        <v>187</v>
      </c>
      <c r="C69" s="196">
        <v>221928.0132586</v>
      </c>
      <c r="D69" s="196">
        <v>170016.71879280001</v>
      </c>
      <c r="E69" s="196">
        <v>43317.784101099998</v>
      </c>
      <c r="F69" s="196">
        <v>4289.6242543999997</v>
      </c>
      <c r="G69" s="196">
        <v>0</v>
      </c>
      <c r="H69" s="196">
        <v>0</v>
      </c>
      <c r="I69" s="196">
        <v>57202.847205899998</v>
      </c>
      <c r="J69" s="196">
        <v>335480.26585279999</v>
      </c>
      <c r="K69" s="196">
        <v>417789.4755303</v>
      </c>
      <c r="L69" s="196">
        <v>161815.2644515</v>
      </c>
      <c r="M69" s="196">
        <v>54219.028663999998</v>
      </c>
      <c r="N69" s="196">
        <v>0</v>
      </c>
      <c r="O69" s="196">
        <v>0</v>
      </c>
      <c r="P69" s="196">
        <v>23578.783581399999</v>
      </c>
      <c r="Q69" s="196">
        <v>49697.952811199997</v>
      </c>
      <c r="R69" s="196">
        <v>51029.771274300001</v>
      </c>
      <c r="S69" s="196">
        <v>23340.530177299999</v>
      </c>
      <c r="T69" s="196">
        <v>21245.8493461</v>
      </c>
      <c r="U69" s="196">
        <v>0</v>
      </c>
      <c r="V69" s="196">
        <v>0</v>
      </c>
      <c r="W69" s="196">
        <v>10420.710514</v>
      </c>
      <c r="X69" s="196">
        <v>607106.23192259995</v>
      </c>
      <c r="Y69" s="196">
        <v>638835.96559749998</v>
      </c>
      <c r="Z69" s="196">
        <v>228473.57872990001</v>
      </c>
      <c r="AA69" s="196">
        <v>79754.502264499999</v>
      </c>
      <c r="AB69" s="196">
        <v>0</v>
      </c>
      <c r="AC69" s="196">
        <v>0</v>
      </c>
      <c r="AD69" s="196">
        <v>91202.341301299995</v>
      </c>
    </row>
    <row r="70" spans="1:30" ht="14" thickBot="1">
      <c r="A70" s="811"/>
      <c r="B70" s="195" t="s">
        <v>121</v>
      </c>
      <c r="C70" s="196">
        <v>4083.5324534000001</v>
      </c>
      <c r="D70" s="196">
        <v>1418.5623682</v>
      </c>
      <c r="E70" s="196">
        <v>3308.5659529999998</v>
      </c>
      <c r="F70" s="196">
        <v>0</v>
      </c>
      <c r="G70" s="196">
        <v>0</v>
      </c>
      <c r="H70" s="196">
        <v>0</v>
      </c>
      <c r="I70" s="196">
        <v>9573.3889959999997</v>
      </c>
      <c r="J70" s="196">
        <v>123957.16029309999</v>
      </c>
      <c r="K70" s="196">
        <v>217378.45093359999</v>
      </c>
      <c r="L70" s="196">
        <v>43514.475302999999</v>
      </c>
      <c r="M70" s="196">
        <v>0</v>
      </c>
      <c r="N70" s="196">
        <v>0</v>
      </c>
      <c r="O70" s="196">
        <v>0</v>
      </c>
      <c r="P70" s="196">
        <v>27740.1332138</v>
      </c>
      <c r="Q70" s="196">
        <v>6049.2339675000003</v>
      </c>
      <c r="R70" s="196">
        <v>18086.999087699998</v>
      </c>
      <c r="S70" s="196">
        <v>18032.8221495</v>
      </c>
      <c r="T70" s="196">
        <v>37972.628956499997</v>
      </c>
      <c r="U70" s="196">
        <v>740.68861189999996</v>
      </c>
      <c r="V70" s="196">
        <v>0</v>
      </c>
      <c r="W70" s="196">
        <v>1305.4334194</v>
      </c>
      <c r="X70" s="196">
        <v>134089.926714</v>
      </c>
      <c r="Y70" s="196">
        <v>236884.01238959999</v>
      </c>
      <c r="Z70" s="196">
        <v>64855.863405600001</v>
      </c>
      <c r="AA70" s="196">
        <v>37972.628956499997</v>
      </c>
      <c r="AB70" s="196">
        <v>740.68861189999996</v>
      </c>
      <c r="AC70" s="196">
        <v>0</v>
      </c>
      <c r="AD70" s="196">
        <v>38618.955629199998</v>
      </c>
    </row>
    <row r="71" spans="1:30" ht="14" thickBot="1">
      <c r="A71" s="811"/>
      <c r="B71" s="195" t="s">
        <v>188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2251.5290436</v>
      </c>
      <c r="J71" s="196">
        <v>34591.4268266</v>
      </c>
      <c r="K71" s="196">
        <v>75710.708302300001</v>
      </c>
      <c r="L71" s="196">
        <v>53911.817341100003</v>
      </c>
      <c r="M71" s="196">
        <v>65723.513456800007</v>
      </c>
      <c r="N71" s="196">
        <v>0</v>
      </c>
      <c r="O71" s="196">
        <v>0</v>
      </c>
      <c r="P71" s="196">
        <v>0</v>
      </c>
      <c r="Q71" s="196">
        <v>5866.9450768999995</v>
      </c>
      <c r="R71" s="196">
        <v>8191.9320072999999</v>
      </c>
      <c r="S71" s="196">
        <v>40196.426911100003</v>
      </c>
      <c r="T71" s="196">
        <v>0</v>
      </c>
      <c r="U71" s="196">
        <v>0</v>
      </c>
      <c r="V71" s="196">
        <v>0</v>
      </c>
      <c r="W71" s="196">
        <v>0</v>
      </c>
      <c r="X71" s="196">
        <v>40458.371903500003</v>
      </c>
      <c r="Y71" s="196">
        <v>83902.640309599999</v>
      </c>
      <c r="Z71" s="196">
        <v>94108.244252200006</v>
      </c>
      <c r="AA71" s="196">
        <v>65723.513456800007</v>
      </c>
      <c r="AB71" s="196">
        <v>0</v>
      </c>
      <c r="AC71" s="196">
        <v>0</v>
      </c>
      <c r="AD71" s="196">
        <v>2251.5290436</v>
      </c>
    </row>
    <row r="72" spans="1:30" ht="14" thickBot="1">
      <c r="A72" s="811"/>
      <c r="B72" s="195" t="s">
        <v>111</v>
      </c>
      <c r="C72" s="196">
        <v>0</v>
      </c>
      <c r="D72" s="196">
        <v>0</v>
      </c>
      <c r="E72" s="196">
        <v>6915.6413296999999</v>
      </c>
      <c r="F72" s="196">
        <v>2996.0647914000001</v>
      </c>
      <c r="G72" s="196">
        <v>0</v>
      </c>
      <c r="H72" s="196">
        <v>0</v>
      </c>
      <c r="I72" s="196">
        <v>0</v>
      </c>
      <c r="J72" s="196">
        <v>15371.828997299999</v>
      </c>
      <c r="K72" s="196">
        <v>163755.03049929999</v>
      </c>
      <c r="L72" s="196">
        <v>131381.91328549999</v>
      </c>
      <c r="M72" s="196">
        <v>157325.68785439999</v>
      </c>
      <c r="N72" s="196">
        <v>0</v>
      </c>
      <c r="O72" s="196">
        <v>0</v>
      </c>
      <c r="P72" s="196">
        <v>4274.6041604000002</v>
      </c>
      <c r="Q72" s="196">
        <v>625.20821039999998</v>
      </c>
      <c r="R72" s="196">
        <v>21197.671180000001</v>
      </c>
      <c r="S72" s="196">
        <v>51421.042821800002</v>
      </c>
      <c r="T72" s="196">
        <v>28212.276178299999</v>
      </c>
      <c r="U72" s="196">
        <v>3910.8268345000001</v>
      </c>
      <c r="V72" s="196">
        <v>0</v>
      </c>
      <c r="W72" s="196">
        <v>14072.3190753</v>
      </c>
      <c r="X72" s="196">
        <v>15997.0372076</v>
      </c>
      <c r="Y72" s="196">
        <v>184952.70167929999</v>
      </c>
      <c r="Z72" s="196">
        <v>189718.59743699999</v>
      </c>
      <c r="AA72" s="196">
        <v>188534.02882410001</v>
      </c>
      <c r="AB72" s="196">
        <v>3910.8268345000001</v>
      </c>
      <c r="AC72" s="196">
        <v>0</v>
      </c>
      <c r="AD72" s="196">
        <v>18346.9232357</v>
      </c>
    </row>
    <row r="73" spans="1:30" ht="14" thickBot="1">
      <c r="A73" s="811"/>
      <c r="B73" s="195" t="s">
        <v>189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472.51982079999999</v>
      </c>
      <c r="K73" s="196">
        <v>23088.5002623</v>
      </c>
      <c r="L73" s="196">
        <v>38166.846504200003</v>
      </c>
      <c r="M73" s="196">
        <v>37755.640216400003</v>
      </c>
      <c r="N73" s="196">
        <v>0</v>
      </c>
      <c r="O73" s="196">
        <v>0</v>
      </c>
      <c r="P73" s="196">
        <v>2141.8324553000002</v>
      </c>
      <c r="Q73" s="196">
        <v>3655.1193306999999</v>
      </c>
      <c r="R73" s="196">
        <v>0</v>
      </c>
      <c r="S73" s="196">
        <v>0</v>
      </c>
      <c r="T73" s="196">
        <v>9258.9695522999991</v>
      </c>
      <c r="U73" s="196">
        <v>0</v>
      </c>
      <c r="V73" s="196">
        <v>0</v>
      </c>
      <c r="W73" s="196">
        <v>0</v>
      </c>
      <c r="X73" s="196">
        <v>4127.6391514999996</v>
      </c>
      <c r="Y73" s="196">
        <v>23088.5002623</v>
      </c>
      <c r="Z73" s="196">
        <v>38166.846504200003</v>
      </c>
      <c r="AA73" s="196">
        <v>47014.6097687</v>
      </c>
      <c r="AB73" s="196">
        <v>0</v>
      </c>
      <c r="AC73" s="196">
        <v>0</v>
      </c>
      <c r="AD73" s="196">
        <v>2141.8324553000002</v>
      </c>
    </row>
    <row r="74" spans="1:30" ht="14" thickBot="1">
      <c r="A74" s="811"/>
      <c r="B74" s="195" t="s">
        <v>96</v>
      </c>
      <c r="C74" s="196">
        <v>0</v>
      </c>
      <c r="D74" s="196">
        <v>13086.881101000001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1448.8280795000001</v>
      </c>
      <c r="K74" s="196">
        <v>20405.7262352</v>
      </c>
      <c r="L74" s="196">
        <v>45635.478925700001</v>
      </c>
      <c r="M74" s="196">
        <v>31717.504644100001</v>
      </c>
      <c r="N74" s="196">
        <v>0</v>
      </c>
      <c r="O74" s="196">
        <v>0</v>
      </c>
      <c r="P74" s="196">
        <v>1623.2815958000001</v>
      </c>
      <c r="Q74" s="196">
        <v>6254.6415465</v>
      </c>
      <c r="R74" s="196">
        <v>43646.486716799998</v>
      </c>
      <c r="S74" s="196">
        <v>18926.101803500002</v>
      </c>
      <c r="T74" s="196">
        <v>2295.6491070000002</v>
      </c>
      <c r="U74" s="196">
        <v>0</v>
      </c>
      <c r="V74" s="196">
        <v>0</v>
      </c>
      <c r="W74" s="196">
        <v>556.21493150000003</v>
      </c>
      <c r="X74" s="196">
        <v>7703.4696260000001</v>
      </c>
      <c r="Y74" s="196">
        <v>77139.094052900007</v>
      </c>
      <c r="Z74" s="196">
        <v>64561.580729200003</v>
      </c>
      <c r="AA74" s="196">
        <v>34013.153751099999</v>
      </c>
      <c r="AB74" s="196">
        <v>0</v>
      </c>
      <c r="AC74" s="196">
        <v>0</v>
      </c>
      <c r="AD74" s="196">
        <v>2179.4965272999998</v>
      </c>
    </row>
    <row r="75" spans="1:30" ht="14" thickBot="1">
      <c r="A75" s="811"/>
      <c r="B75" s="195" t="s">
        <v>100</v>
      </c>
      <c r="C75" s="196">
        <v>0</v>
      </c>
      <c r="D75" s="196">
        <v>0</v>
      </c>
      <c r="E75" s="196">
        <v>0</v>
      </c>
      <c r="F75" s="196">
        <v>20508.4833602</v>
      </c>
      <c r="G75" s="196">
        <v>0</v>
      </c>
      <c r="H75" s="196">
        <v>0</v>
      </c>
      <c r="I75" s="196">
        <v>0</v>
      </c>
      <c r="J75" s="196">
        <v>11015.6865352</v>
      </c>
      <c r="K75" s="196">
        <v>51244.498135299997</v>
      </c>
      <c r="L75" s="196">
        <v>71706.387858999995</v>
      </c>
      <c r="M75" s="196">
        <v>85335.171494900002</v>
      </c>
      <c r="N75" s="196">
        <v>0</v>
      </c>
      <c r="O75" s="196">
        <v>0</v>
      </c>
      <c r="P75" s="196">
        <v>9336.4461152999993</v>
      </c>
      <c r="Q75" s="196">
        <v>0</v>
      </c>
      <c r="R75" s="196">
        <v>21126.133953299999</v>
      </c>
      <c r="S75" s="196">
        <v>3878.5807912999999</v>
      </c>
      <c r="T75" s="196">
        <v>3028.5694054000001</v>
      </c>
      <c r="U75" s="196">
        <v>0</v>
      </c>
      <c r="V75" s="196">
        <v>0</v>
      </c>
      <c r="W75" s="196">
        <v>8532.5832809999993</v>
      </c>
      <c r="X75" s="196">
        <v>11015.6865352</v>
      </c>
      <c r="Y75" s="196">
        <v>72370.632088600003</v>
      </c>
      <c r="Z75" s="196">
        <v>75584.968650299998</v>
      </c>
      <c r="AA75" s="196">
        <v>108872.22426050001</v>
      </c>
      <c r="AB75" s="196">
        <v>0</v>
      </c>
      <c r="AC75" s="196">
        <v>0</v>
      </c>
      <c r="AD75" s="196">
        <v>17869.0293963</v>
      </c>
    </row>
    <row r="76" spans="1:30" ht="14" thickBot="1">
      <c r="A76" s="811"/>
      <c r="B76" s="195" t="s">
        <v>83</v>
      </c>
      <c r="C76" s="196">
        <v>3710.0396676999999</v>
      </c>
      <c r="D76" s="196">
        <v>2308.0030642000002</v>
      </c>
      <c r="E76" s="196">
        <v>920.25805309999998</v>
      </c>
      <c r="F76" s="196">
        <v>0</v>
      </c>
      <c r="G76" s="196">
        <v>0</v>
      </c>
      <c r="H76" s="196">
        <v>0</v>
      </c>
      <c r="I76" s="196">
        <v>0</v>
      </c>
      <c r="J76" s="196">
        <v>20124.953445300001</v>
      </c>
      <c r="K76" s="196">
        <v>0</v>
      </c>
      <c r="L76" s="196">
        <v>5060.7628117000004</v>
      </c>
      <c r="M76" s="196">
        <v>2192.6935142000002</v>
      </c>
      <c r="N76" s="196">
        <v>0</v>
      </c>
      <c r="O76" s="196">
        <v>0</v>
      </c>
      <c r="P76" s="196">
        <v>5528.4684938999999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23834.993113100001</v>
      </c>
      <c r="Y76" s="196">
        <v>2308.0030642000002</v>
      </c>
      <c r="Z76" s="196">
        <v>5981.0208647999998</v>
      </c>
      <c r="AA76" s="196">
        <v>2192.6935142000002</v>
      </c>
      <c r="AB76" s="196">
        <v>0</v>
      </c>
      <c r="AC76" s="196">
        <v>0</v>
      </c>
      <c r="AD76" s="196">
        <v>5528.4684938999999</v>
      </c>
    </row>
    <row r="77" spans="1:30" ht="14" thickBot="1">
      <c r="A77" s="816" t="s">
        <v>168</v>
      </c>
      <c r="B77" s="195" t="s">
        <v>183</v>
      </c>
      <c r="C77" s="196">
        <v>0</v>
      </c>
      <c r="D77" s="196">
        <v>0</v>
      </c>
      <c r="E77" s="196">
        <v>0</v>
      </c>
      <c r="F77" s="196">
        <v>0</v>
      </c>
      <c r="G77" s="196">
        <v>0</v>
      </c>
      <c r="H77" s="196">
        <v>901328.07090090006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125717.0706829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6">
        <v>14286.6847803</v>
      </c>
      <c r="W77" s="196">
        <v>0</v>
      </c>
      <c r="X77" s="196">
        <v>0</v>
      </c>
      <c r="Y77" s="196">
        <v>0</v>
      </c>
      <c r="Z77" s="196">
        <v>0</v>
      </c>
      <c r="AA77" s="196">
        <v>0</v>
      </c>
      <c r="AB77" s="196">
        <v>0</v>
      </c>
      <c r="AC77" s="196">
        <v>1041331.8263641</v>
      </c>
      <c r="AD77" s="196">
        <v>0</v>
      </c>
    </row>
    <row r="78" spans="1:30" ht="14" thickBot="1">
      <c r="A78" s="816"/>
      <c r="B78" s="195" t="s">
        <v>184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600342.88040589995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536321.74194520002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6">
        <v>47820.0943683</v>
      </c>
      <c r="W78" s="196">
        <v>0</v>
      </c>
      <c r="X78" s="196">
        <v>0</v>
      </c>
      <c r="Y78" s="196">
        <v>0</v>
      </c>
      <c r="Z78" s="196">
        <v>0</v>
      </c>
      <c r="AA78" s="196">
        <v>0</v>
      </c>
      <c r="AB78" s="196">
        <v>0</v>
      </c>
      <c r="AC78" s="196">
        <v>1184484.7167193</v>
      </c>
      <c r="AD78" s="196">
        <v>0</v>
      </c>
    </row>
    <row r="79" spans="1:30" ht="14" thickBot="1">
      <c r="A79" s="816"/>
      <c r="B79" s="195" t="s">
        <v>185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7043.2814713999996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153050.40011250001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15736.589575800001</v>
      </c>
      <c r="W79" s="196">
        <v>0</v>
      </c>
      <c r="X79" s="196">
        <v>0</v>
      </c>
      <c r="Y79" s="196">
        <v>0</v>
      </c>
      <c r="Z79" s="196">
        <v>0</v>
      </c>
      <c r="AA79" s="196">
        <v>0</v>
      </c>
      <c r="AB79" s="196">
        <v>0</v>
      </c>
      <c r="AC79" s="196">
        <v>175830.2711597</v>
      </c>
      <c r="AD79" s="196">
        <v>0</v>
      </c>
    </row>
    <row r="80" spans="1:30" ht="14" thickBot="1">
      <c r="A80" s="816"/>
      <c r="B80" s="195" t="s">
        <v>186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3608.1618002999999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6">
        <v>0</v>
      </c>
      <c r="AA80" s="196">
        <v>0</v>
      </c>
      <c r="AB80" s="196">
        <v>0</v>
      </c>
      <c r="AC80" s="196">
        <v>3608.1618002999999</v>
      </c>
      <c r="AD80" s="196">
        <v>0</v>
      </c>
    </row>
    <row r="81" spans="1:30" ht="14" thickBot="1">
      <c r="A81" s="816"/>
      <c r="B81" s="195" t="s">
        <v>82</v>
      </c>
      <c r="C81" s="196">
        <v>9502.4492931999994</v>
      </c>
      <c r="D81" s="196">
        <v>0</v>
      </c>
      <c r="E81" s="196">
        <v>905.04930760000002</v>
      </c>
      <c r="F81" s="196">
        <v>0</v>
      </c>
      <c r="G81" s="196">
        <v>0</v>
      </c>
      <c r="H81" s="196">
        <v>0</v>
      </c>
      <c r="I81" s="196">
        <v>0</v>
      </c>
      <c r="J81" s="196">
        <v>83325.237819799993</v>
      </c>
      <c r="K81" s="196">
        <v>52366.628790900002</v>
      </c>
      <c r="L81" s="196">
        <v>14938.6420703</v>
      </c>
      <c r="M81" s="196">
        <v>0</v>
      </c>
      <c r="N81" s="196">
        <v>0</v>
      </c>
      <c r="O81" s="196">
        <v>0</v>
      </c>
      <c r="P81" s="196">
        <v>0</v>
      </c>
      <c r="Q81" s="196">
        <v>4793.5850300000002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97621.272142999995</v>
      </c>
      <c r="Y81" s="196">
        <v>52366.628790900002</v>
      </c>
      <c r="Z81" s="196">
        <v>15843.691377900001</v>
      </c>
      <c r="AA81" s="196">
        <v>0</v>
      </c>
      <c r="AB81" s="196">
        <v>0</v>
      </c>
      <c r="AC81" s="196">
        <v>0</v>
      </c>
      <c r="AD81" s="196">
        <v>0</v>
      </c>
    </row>
    <row r="82" spans="1:30" ht="14" thickBot="1">
      <c r="A82" s="816"/>
      <c r="B82" s="195" t="s">
        <v>187</v>
      </c>
      <c r="C82" s="196">
        <v>60606.4690023</v>
      </c>
      <c r="D82" s="196">
        <v>45193.302827</v>
      </c>
      <c r="E82" s="196">
        <v>3216.7989372000002</v>
      </c>
      <c r="F82" s="196">
        <v>0</v>
      </c>
      <c r="G82" s="196">
        <v>0</v>
      </c>
      <c r="H82" s="196">
        <v>0</v>
      </c>
      <c r="I82" s="196">
        <v>12303.711732600001</v>
      </c>
      <c r="J82" s="196">
        <v>282575.63392599998</v>
      </c>
      <c r="K82" s="196">
        <v>140702.592214</v>
      </c>
      <c r="L82" s="196">
        <v>108078.3467237</v>
      </c>
      <c r="M82" s="196">
        <v>14151.3638992</v>
      </c>
      <c r="N82" s="196">
        <v>4303.5950027999997</v>
      </c>
      <c r="O82" s="196">
        <v>0</v>
      </c>
      <c r="P82" s="196">
        <v>29434.829983</v>
      </c>
      <c r="Q82" s="196">
        <v>5495.2938409999997</v>
      </c>
      <c r="R82" s="196">
        <v>8668.6713880000007</v>
      </c>
      <c r="S82" s="196">
        <v>2415.9769799999999</v>
      </c>
      <c r="T82" s="196">
        <v>2518.0906349000002</v>
      </c>
      <c r="U82" s="196">
        <v>0</v>
      </c>
      <c r="V82" s="196">
        <v>0</v>
      </c>
      <c r="W82" s="196">
        <v>0</v>
      </c>
      <c r="X82" s="196">
        <v>348677.39676929999</v>
      </c>
      <c r="Y82" s="196">
        <v>194564.566429</v>
      </c>
      <c r="Z82" s="196">
        <v>113711.12264089999</v>
      </c>
      <c r="AA82" s="196">
        <v>16669.454534100001</v>
      </c>
      <c r="AB82" s="196">
        <v>4303.5950027999997</v>
      </c>
      <c r="AC82" s="196">
        <v>0</v>
      </c>
      <c r="AD82" s="196">
        <v>41738.541715599997</v>
      </c>
    </row>
    <row r="83" spans="1:30" ht="14" thickBot="1">
      <c r="A83" s="816"/>
      <c r="B83" s="195" t="s">
        <v>121</v>
      </c>
      <c r="C83" s="196">
        <v>36221.147353400003</v>
      </c>
      <c r="D83" s="196">
        <v>11247.7235239</v>
      </c>
      <c r="E83" s="196">
        <v>9056.0771182999997</v>
      </c>
      <c r="F83" s="196">
        <v>0</v>
      </c>
      <c r="G83" s="196">
        <v>0</v>
      </c>
      <c r="H83" s="196">
        <v>0</v>
      </c>
      <c r="I83" s="196">
        <v>9646.3075881000004</v>
      </c>
      <c r="J83" s="196">
        <v>87766.1908196</v>
      </c>
      <c r="K83" s="196">
        <v>68564.061906100003</v>
      </c>
      <c r="L83" s="196">
        <v>790.82783889999996</v>
      </c>
      <c r="M83" s="196">
        <v>0</v>
      </c>
      <c r="N83" s="196">
        <v>0</v>
      </c>
      <c r="O83" s="196">
        <v>0</v>
      </c>
      <c r="P83" s="196">
        <v>0</v>
      </c>
      <c r="Q83" s="196">
        <v>3059.4895385999998</v>
      </c>
      <c r="R83" s="196">
        <v>6851.2672457999997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127046.8277116</v>
      </c>
      <c r="Y83" s="196">
        <v>86663.052675800005</v>
      </c>
      <c r="Z83" s="196">
        <v>9846.9049572999993</v>
      </c>
      <c r="AA83" s="196">
        <v>0</v>
      </c>
      <c r="AB83" s="196">
        <v>0</v>
      </c>
      <c r="AC83" s="196">
        <v>0</v>
      </c>
      <c r="AD83" s="196">
        <v>9646.3075881000004</v>
      </c>
    </row>
    <row r="84" spans="1:30" ht="14" thickBot="1">
      <c r="A84" s="816"/>
      <c r="B84" s="195" t="s">
        <v>188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57577.809946399997</v>
      </c>
      <c r="K84" s="196">
        <v>25082.771402599999</v>
      </c>
      <c r="L84" s="196">
        <v>8409.9908966999992</v>
      </c>
      <c r="M84" s="196">
        <v>0</v>
      </c>
      <c r="N84" s="196">
        <v>0</v>
      </c>
      <c r="O84" s="196">
        <v>0</v>
      </c>
      <c r="P84" s="196">
        <v>3888.3133259000001</v>
      </c>
      <c r="Q84" s="196">
        <v>16626.4302393</v>
      </c>
      <c r="R84" s="196">
        <v>2877.5652826</v>
      </c>
      <c r="S84" s="196">
        <v>1601.3302149000001</v>
      </c>
      <c r="T84" s="196">
        <v>0</v>
      </c>
      <c r="U84" s="196">
        <v>0</v>
      </c>
      <c r="V84" s="196">
        <v>0</v>
      </c>
      <c r="W84" s="196">
        <v>695.94045970000002</v>
      </c>
      <c r="X84" s="196">
        <v>74204.240185699993</v>
      </c>
      <c r="Y84" s="196">
        <v>27960.3366852</v>
      </c>
      <c r="Z84" s="196">
        <v>10011.321111499999</v>
      </c>
      <c r="AA84" s="196">
        <v>0</v>
      </c>
      <c r="AB84" s="196">
        <v>0</v>
      </c>
      <c r="AC84" s="196">
        <v>0</v>
      </c>
      <c r="AD84" s="196">
        <v>4584.2537856999998</v>
      </c>
    </row>
    <row r="85" spans="1:30" ht="14" thickBot="1">
      <c r="A85" s="816"/>
      <c r="B85" s="195" t="s">
        <v>111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0</v>
      </c>
      <c r="AD85" s="196">
        <v>0</v>
      </c>
    </row>
    <row r="86" spans="1:30" ht="14" thickBot="1">
      <c r="A86" s="816"/>
      <c r="B86" s="195" t="s">
        <v>189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6">
        <v>0</v>
      </c>
      <c r="AB86" s="196">
        <v>0</v>
      </c>
      <c r="AC86" s="196">
        <v>0</v>
      </c>
      <c r="AD86" s="196">
        <v>0</v>
      </c>
    </row>
    <row r="87" spans="1:30" ht="14" thickBot="1">
      <c r="A87" s="816"/>
      <c r="B87" s="195" t="s">
        <v>96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8539.3301193999996</v>
      </c>
      <c r="K87" s="196">
        <v>6362.6685207999999</v>
      </c>
      <c r="L87" s="196">
        <v>0</v>
      </c>
      <c r="M87" s="196">
        <v>0</v>
      </c>
      <c r="N87" s="196">
        <v>0</v>
      </c>
      <c r="O87" s="196">
        <v>0</v>
      </c>
      <c r="P87" s="196">
        <v>3008.9919570000002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664.09072560000004</v>
      </c>
      <c r="X87" s="196">
        <v>8539.3301193999996</v>
      </c>
      <c r="Y87" s="196">
        <v>6362.6685207999999</v>
      </c>
      <c r="Z87" s="196">
        <v>0</v>
      </c>
      <c r="AA87" s="196">
        <v>0</v>
      </c>
      <c r="AB87" s="196">
        <v>0</v>
      </c>
      <c r="AC87" s="196">
        <v>0</v>
      </c>
      <c r="AD87" s="196">
        <v>3673.0826824999999</v>
      </c>
    </row>
    <row r="88" spans="1:30" ht="14" thickBot="1">
      <c r="A88" s="816"/>
      <c r="B88" s="195" t="s">
        <v>100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6">
        <v>0</v>
      </c>
      <c r="AA88" s="196">
        <v>0</v>
      </c>
      <c r="AB88" s="196">
        <v>0</v>
      </c>
      <c r="AC88" s="196">
        <v>0</v>
      </c>
      <c r="AD88" s="196">
        <v>0</v>
      </c>
    </row>
    <row r="89" spans="1:30" ht="14" thickBot="1">
      <c r="A89" s="816"/>
      <c r="B89" s="195" t="s">
        <v>83</v>
      </c>
      <c r="C89" s="196">
        <v>712.56439309999996</v>
      </c>
      <c r="D89" s="196">
        <v>3789.0000503000001</v>
      </c>
      <c r="E89" s="196">
        <v>3338.8404912999999</v>
      </c>
      <c r="F89" s="196">
        <v>15618.614954999999</v>
      </c>
      <c r="G89" s="196">
        <v>0</v>
      </c>
      <c r="H89" s="196">
        <v>0</v>
      </c>
      <c r="I89" s="196">
        <v>0</v>
      </c>
      <c r="J89" s="196">
        <v>2453.5230879999999</v>
      </c>
      <c r="K89" s="196">
        <v>0</v>
      </c>
      <c r="L89" s="196">
        <v>0</v>
      </c>
      <c r="M89" s="196">
        <v>1577.3656708999999</v>
      </c>
      <c r="N89" s="196">
        <v>0</v>
      </c>
      <c r="O89" s="196">
        <v>0</v>
      </c>
      <c r="P89" s="196">
        <v>0</v>
      </c>
      <c r="Q89" s="196">
        <v>16190.968098200001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19357.055579299998</v>
      </c>
      <c r="Y89" s="196">
        <v>3789.0000503000001</v>
      </c>
      <c r="Z89" s="196">
        <v>3338.8404912999999</v>
      </c>
      <c r="AA89" s="196">
        <v>17195.9806259</v>
      </c>
      <c r="AB89" s="196">
        <v>0</v>
      </c>
      <c r="AC89" s="196">
        <v>0</v>
      </c>
      <c r="AD89" s="196">
        <v>0</v>
      </c>
    </row>
    <row r="90" spans="1:30" ht="14" thickBot="1">
      <c r="A90" s="811" t="s">
        <v>169</v>
      </c>
      <c r="B90" s="195" t="s">
        <v>183</v>
      </c>
      <c r="C90" s="196">
        <v>0</v>
      </c>
      <c r="D90" s="196">
        <v>0</v>
      </c>
      <c r="E90" s="196">
        <v>0</v>
      </c>
      <c r="F90" s="196">
        <v>0</v>
      </c>
      <c r="G90" s="196">
        <v>0</v>
      </c>
      <c r="H90" s="196">
        <v>9470081.6804922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54685.466042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47112.845128599998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9571879.9916628003</v>
      </c>
      <c r="AD90" s="196">
        <v>0</v>
      </c>
    </row>
    <row r="91" spans="1:30" ht="14" thickBot="1">
      <c r="A91" s="811"/>
      <c r="B91" s="195" t="s">
        <v>184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2605033.1028812001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117737.8643455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21758.658584000001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2744529.6258107</v>
      </c>
      <c r="AD91" s="196">
        <v>0</v>
      </c>
    </row>
    <row r="92" spans="1:30" ht="14" thickBot="1">
      <c r="A92" s="811"/>
      <c r="B92" s="195" t="s">
        <v>185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18144.220181299999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8096.6453551000004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41413.800715600002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67654.666251899995</v>
      </c>
      <c r="AD92" s="196">
        <v>0</v>
      </c>
    </row>
    <row r="93" spans="1:30" ht="14" thickBot="1">
      <c r="A93" s="811"/>
      <c r="B93" s="195" t="s">
        <v>186</v>
      </c>
      <c r="C93" s="196">
        <v>0</v>
      </c>
      <c r="D93" s="196">
        <v>0</v>
      </c>
      <c r="E93" s="196">
        <v>0</v>
      </c>
      <c r="F93" s="196">
        <v>0</v>
      </c>
      <c r="G93" s="196">
        <v>0</v>
      </c>
      <c r="H93" s="196">
        <v>10991.1008728</v>
      </c>
      <c r="I93" s="196">
        <v>0</v>
      </c>
      <c r="J93" s="196">
        <v>0</v>
      </c>
      <c r="K93" s="196">
        <v>0</v>
      </c>
      <c r="L93" s="196">
        <v>0</v>
      </c>
      <c r="M93" s="196">
        <v>0</v>
      </c>
      <c r="N93" s="196">
        <v>0</v>
      </c>
      <c r="O93" s="196">
        <v>0</v>
      </c>
      <c r="P93" s="196">
        <v>0</v>
      </c>
      <c r="Q93" s="196">
        <v>0</v>
      </c>
      <c r="R93" s="196">
        <v>0</v>
      </c>
      <c r="S93" s="196">
        <v>0</v>
      </c>
      <c r="T93" s="196">
        <v>0</v>
      </c>
      <c r="U93" s="196">
        <v>0</v>
      </c>
      <c r="V93" s="196">
        <v>4232.2032704000003</v>
      </c>
      <c r="W93" s="196">
        <v>0</v>
      </c>
      <c r="X93" s="196">
        <v>0</v>
      </c>
      <c r="Y93" s="196">
        <v>0</v>
      </c>
      <c r="Z93" s="196">
        <v>0</v>
      </c>
      <c r="AA93" s="196">
        <v>0</v>
      </c>
      <c r="AB93" s="196">
        <v>0</v>
      </c>
      <c r="AC93" s="196">
        <v>15223.304143200001</v>
      </c>
      <c r="AD93" s="196">
        <v>0</v>
      </c>
    </row>
    <row r="94" spans="1:30" ht="14" thickBot="1">
      <c r="A94" s="811"/>
      <c r="B94" s="195" t="s">
        <v>82</v>
      </c>
      <c r="C94" s="196">
        <v>39032.657524800001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196">
        <v>19409.9032568</v>
      </c>
      <c r="J94" s="196">
        <v>568.76573529999996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2100.6718633999999</v>
      </c>
      <c r="Q94" s="196">
        <v>0</v>
      </c>
      <c r="R94" s="196">
        <v>0</v>
      </c>
      <c r="S94" s="196">
        <v>0</v>
      </c>
      <c r="T94" s="196">
        <v>0</v>
      </c>
      <c r="U94" s="196">
        <v>0</v>
      </c>
      <c r="V94" s="196">
        <v>0</v>
      </c>
      <c r="W94" s="196">
        <v>0</v>
      </c>
      <c r="X94" s="196">
        <v>39601.423260099997</v>
      </c>
      <c r="Y94" s="196">
        <v>0</v>
      </c>
      <c r="Z94" s="196">
        <v>0</v>
      </c>
      <c r="AA94" s="196">
        <v>0</v>
      </c>
      <c r="AB94" s="196">
        <v>0</v>
      </c>
      <c r="AC94" s="196">
        <v>0</v>
      </c>
      <c r="AD94" s="196">
        <v>21510.575120199999</v>
      </c>
    </row>
    <row r="95" spans="1:30" ht="14" thickBot="1">
      <c r="A95" s="811"/>
      <c r="B95" s="195" t="s">
        <v>187</v>
      </c>
      <c r="C95" s="196">
        <v>410815.32115480001</v>
      </c>
      <c r="D95" s="196">
        <v>21728.983850799999</v>
      </c>
      <c r="E95" s="196">
        <v>0</v>
      </c>
      <c r="F95" s="196">
        <v>0</v>
      </c>
      <c r="G95" s="196">
        <v>0</v>
      </c>
      <c r="H95" s="196">
        <v>0</v>
      </c>
      <c r="I95" s="196">
        <v>103319.56016589999</v>
      </c>
      <c r="J95" s="196">
        <v>0</v>
      </c>
      <c r="K95" s="196">
        <v>933.8326313</v>
      </c>
      <c r="L95" s="196">
        <v>6813.7577555999997</v>
      </c>
      <c r="M95" s="196">
        <v>0</v>
      </c>
      <c r="N95" s="196">
        <v>0</v>
      </c>
      <c r="O95" s="196">
        <v>0</v>
      </c>
      <c r="P95" s="196">
        <v>0</v>
      </c>
      <c r="Q95" s="196">
        <v>32168.524118199999</v>
      </c>
      <c r="R95" s="196">
        <v>18141.500852900001</v>
      </c>
      <c r="S95" s="196">
        <v>0</v>
      </c>
      <c r="T95" s="196">
        <v>0</v>
      </c>
      <c r="U95" s="196">
        <v>0</v>
      </c>
      <c r="V95" s="196">
        <v>0</v>
      </c>
      <c r="W95" s="196">
        <v>10635.6424143</v>
      </c>
      <c r="X95" s="196">
        <v>442983.84527300001</v>
      </c>
      <c r="Y95" s="196">
        <v>40804.317335</v>
      </c>
      <c r="Z95" s="196">
        <v>6813.7577555999997</v>
      </c>
      <c r="AA95" s="196">
        <v>0</v>
      </c>
      <c r="AB95" s="196">
        <v>0</v>
      </c>
      <c r="AC95" s="196">
        <v>0</v>
      </c>
      <c r="AD95" s="196">
        <v>113955.2025801</v>
      </c>
    </row>
    <row r="96" spans="1:30" ht="14" thickBot="1">
      <c r="A96" s="811"/>
      <c r="B96" s="195" t="s">
        <v>121</v>
      </c>
      <c r="C96" s="196">
        <v>42249.566536300001</v>
      </c>
      <c r="D96" s="196">
        <v>11443.4123327</v>
      </c>
      <c r="E96" s="196">
        <v>0</v>
      </c>
      <c r="F96" s="196">
        <v>0</v>
      </c>
      <c r="G96" s="196">
        <v>0</v>
      </c>
      <c r="H96" s="196">
        <v>0</v>
      </c>
      <c r="I96" s="196">
        <v>51952.140180199996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6">
        <v>0</v>
      </c>
      <c r="Q96" s="196">
        <v>1610.6640107999999</v>
      </c>
      <c r="R96" s="196">
        <v>3368.3436671999998</v>
      </c>
      <c r="S96" s="196">
        <v>0</v>
      </c>
      <c r="T96" s="196">
        <v>0</v>
      </c>
      <c r="U96" s="196">
        <v>0</v>
      </c>
      <c r="V96" s="196">
        <v>0</v>
      </c>
      <c r="W96" s="196">
        <v>8337.8857394000006</v>
      </c>
      <c r="X96" s="196">
        <v>43860.2305471</v>
      </c>
      <c r="Y96" s="196">
        <v>14811.7559999</v>
      </c>
      <c r="Z96" s="196">
        <v>0</v>
      </c>
      <c r="AA96" s="196">
        <v>0</v>
      </c>
      <c r="AB96" s="196">
        <v>0</v>
      </c>
      <c r="AC96" s="196">
        <v>0</v>
      </c>
      <c r="AD96" s="196">
        <v>60290.025919599997</v>
      </c>
    </row>
    <row r="97" spans="1:30" ht="14" thickBot="1">
      <c r="A97" s="811"/>
      <c r="B97" s="195" t="s">
        <v>188</v>
      </c>
      <c r="C97" s="196">
        <v>7715.9047127000003</v>
      </c>
      <c r="D97" s="196">
        <v>0</v>
      </c>
      <c r="E97" s="196">
        <v>0</v>
      </c>
      <c r="F97" s="196">
        <v>0</v>
      </c>
      <c r="G97" s="196">
        <v>0</v>
      </c>
      <c r="H97" s="196">
        <v>0</v>
      </c>
      <c r="I97" s="196">
        <v>21909.024351</v>
      </c>
      <c r="J97" s="196">
        <v>10276.249062000001</v>
      </c>
      <c r="K97" s="196">
        <v>0</v>
      </c>
      <c r="L97" s="196">
        <v>11106.934346</v>
      </c>
      <c r="M97" s="196">
        <v>0</v>
      </c>
      <c r="N97" s="196">
        <v>0</v>
      </c>
      <c r="O97" s="196">
        <v>0</v>
      </c>
      <c r="P97" s="196">
        <v>0</v>
      </c>
      <c r="Q97" s="196">
        <v>8041.9204153000001</v>
      </c>
      <c r="R97" s="196">
        <v>0</v>
      </c>
      <c r="S97" s="196">
        <v>0</v>
      </c>
      <c r="T97" s="196">
        <v>0</v>
      </c>
      <c r="U97" s="196">
        <v>0</v>
      </c>
      <c r="V97" s="196">
        <v>0</v>
      </c>
      <c r="W97" s="196">
        <v>0</v>
      </c>
      <c r="X97" s="196">
        <v>26034.074189899999</v>
      </c>
      <c r="Y97" s="196">
        <v>0</v>
      </c>
      <c r="Z97" s="196">
        <v>11106.934346</v>
      </c>
      <c r="AA97" s="196">
        <v>0</v>
      </c>
      <c r="AB97" s="196">
        <v>0</v>
      </c>
      <c r="AC97" s="196">
        <v>0</v>
      </c>
      <c r="AD97" s="196">
        <v>21909.024351</v>
      </c>
    </row>
    <row r="98" spans="1:30" ht="14" thickBot="1">
      <c r="A98" s="811"/>
      <c r="B98" s="195" t="s">
        <v>111</v>
      </c>
      <c r="C98" s="196">
        <v>1201.4489940999999</v>
      </c>
      <c r="D98" s="196">
        <v>0</v>
      </c>
      <c r="E98" s="196">
        <v>0</v>
      </c>
      <c r="F98" s="196">
        <v>0</v>
      </c>
      <c r="G98" s="196">
        <v>0</v>
      </c>
      <c r="H98" s="196">
        <v>0</v>
      </c>
      <c r="I98" s="196">
        <v>12070.752175600001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6">
        <v>1201.4489940999999</v>
      </c>
      <c r="Y98" s="196">
        <v>0</v>
      </c>
      <c r="Z98" s="196">
        <v>0</v>
      </c>
      <c r="AA98" s="196">
        <v>0</v>
      </c>
      <c r="AB98" s="196">
        <v>0</v>
      </c>
      <c r="AC98" s="196">
        <v>0</v>
      </c>
      <c r="AD98" s="196">
        <v>12070.752175600001</v>
      </c>
    </row>
    <row r="99" spans="1:30" ht="14" thickBot="1">
      <c r="A99" s="811"/>
      <c r="B99" s="195" t="s">
        <v>189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0</v>
      </c>
      <c r="U99" s="196">
        <v>0</v>
      </c>
      <c r="V99" s="196">
        <v>0</v>
      </c>
      <c r="W99" s="196">
        <v>0</v>
      </c>
      <c r="X99" s="196">
        <v>0</v>
      </c>
      <c r="Y99" s="196">
        <v>0</v>
      </c>
      <c r="Z99" s="196">
        <v>0</v>
      </c>
      <c r="AA99" s="196">
        <v>0</v>
      </c>
      <c r="AB99" s="196">
        <v>0</v>
      </c>
      <c r="AC99" s="196">
        <v>0</v>
      </c>
      <c r="AD99" s="196">
        <v>0</v>
      </c>
    </row>
    <row r="100" spans="1:30" ht="14" thickBot="1">
      <c r="A100" s="811"/>
      <c r="B100" s="195" t="s">
        <v>96</v>
      </c>
      <c r="C100" s="196">
        <v>0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6">
        <v>0</v>
      </c>
      <c r="AA100" s="196">
        <v>0</v>
      </c>
      <c r="AB100" s="196">
        <v>0</v>
      </c>
      <c r="AC100" s="196">
        <v>0</v>
      </c>
      <c r="AD100" s="196">
        <v>0</v>
      </c>
    </row>
    <row r="101" spans="1:30" ht="14" thickBot="1">
      <c r="A101" s="811"/>
      <c r="B101" s="195" t="s">
        <v>100</v>
      </c>
      <c r="C101" s="196">
        <v>0</v>
      </c>
      <c r="D101" s="196">
        <v>0</v>
      </c>
      <c r="E101" s="196">
        <v>0</v>
      </c>
      <c r="F101" s="196"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196">
        <v>0</v>
      </c>
      <c r="S101" s="196">
        <v>0</v>
      </c>
      <c r="T101" s="196">
        <v>0</v>
      </c>
      <c r="U101" s="196">
        <v>0</v>
      </c>
      <c r="V101" s="196">
        <v>0</v>
      </c>
      <c r="W101" s="196">
        <v>0</v>
      </c>
      <c r="X101" s="196">
        <v>0</v>
      </c>
      <c r="Y101" s="196">
        <v>0</v>
      </c>
      <c r="Z101" s="196">
        <v>0</v>
      </c>
      <c r="AA101" s="196">
        <v>0</v>
      </c>
      <c r="AB101" s="196">
        <v>0</v>
      </c>
      <c r="AC101" s="196">
        <v>0</v>
      </c>
      <c r="AD101" s="196">
        <v>0</v>
      </c>
    </row>
    <row r="102" spans="1:30" ht="14" thickBot="1">
      <c r="A102" s="811"/>
      <c r="B102" s="195" t="s">
        <v>83</v>
      </c>
      <c r="C102" s="196">
        <v>7218.1372830999999</v>
      </c>
      <c r="D102" s="196">
        <v>0</v>
      </c>
      <c r="E102" s="196">
        <v>0</v>
      </c>
      <c r="F102" s="196">
        <v>0</v>
      </c>
      <c r="G102" s="196">
        <v>0</v>
      </c>
      <c r="H102" s="196">
        <v>0</v>
      </c>
      <c r="I102" s="196">
        <v>4085.2901600999999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196">
        <v>0</v>
      </c>
      <c r="S102" s="196">
        <v>0</v>
      </c>
      <c r="T102" s="196">
        <v>0</v>
      </c>
      <c r="U102" s="196">
        <v>0</v>
      </c>
      <c r="V102" s="196">
        <v>0</v>
      </c>
      <c r="W102" s="196">
        <v>0</v>
      </c>
      <c r="X102" s="196">
        <v>7218.1372830999999</v>
      </c>
      <c r="Y102" s="196">
        <v>0</v>
      </c>
      <c r="Z102" s="196">
        <v>0</v>
      </c>
      <c r="AA102" s="196">
        <v>0</v>
      </c>
      <c r="AB102" s="196">
        <v>0</v>
      </c>
      <c r="AC102" s="196">
        <v>0</v>
      </c>
      <c r="AD102" s="196">
        <v>4085.2901600999999</v>
      </c>
    </row>
    <row r="103" spans="1:30" ht="14" thickBot="1">
      <c r="A103" s="816" t="s">
        <v>170</v>
      </c>
      <c r="B103" s="195" t="s">
        <v>183</v>
      </c>
      <c r="C103" s="196">
        <v>0</v>
      </c>
      <c r="D103" s="196">
        <v>0</v>
      </c>
      <c r="E103" s="196">
        <v>0</v>
      </c>
      <c r="F103" s="196">
        <v>0</v>
      </c>
      <c r="G103" s="196">
        <v>0</v>
      </c>
      <c r="H103" s="196">
        <v>1031463.9976847999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149445.5551151</v>
      </c>
      <c r="P103" s="196">
        <v>0</v>
      </c>
      <c r="Q103" s="196">
        <v>0</v>
      </c>
      <c r="R103" s="196">
        <v>0</v>
      </c>
      <c r="S103" s="196">
        <v>0</v>
      </c>
      <c r="T103" s="196">
        <v>0</v>
      </c>
      <c r="U103" s="196">
        <v>0</v>
      </c>
      <c r="V103" s="196">
        <v>21995.676642499999</v>
      </c>
      <c r="W103" s="196">
        <v>0</v>
      </c>
      <c r="X103" s="196">
        <v>0</v>
      </c>
      <c r="Y103" s="196">
        <v>0</v>
      </c>
      <c r="Z103" s="196">
        <v>0</v>
      </c>
      <c r="AA103" s="196">
        <v>0</v>
      </c>
      <c r="AB103" s="196">
        <v>0</v>
      </c>
      <c r="AC103" s="196">
        <v>1202905.2294425</v>
      </c>
      <c r="AD103" s="196">
        <v>0</v>
      </c>
    </row>
    <row r="104" spans="1:30" ht="14" thickBot="1">
      <c r="A104" s="816"/>
      <c r="B104" s="195" t="s">
        <v>184</v>
      </c>
      <c r="C104" s="196">
        <v>0</v>
      </c>
      <c r="D104" s="196">
        <v>0</v>
      </c>
      <c r="E104" s="196">
        <v>0</v>
      </c>
      <c r="F104" s="196">
        <v>0</v>
      </c>
      <c r="G104" s="196">
        <v>0</v>
      </c>
      <c r="H104" s="196">
        <v>510173.10046859999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1147353.7317665</v>
      </c>
      <c r="P104" s="196">
        <v>0</v>
      </c>
      <c r="Q104" s="196">
        <v>0</v>
      </c>
      <c r="R104" s="196">
        <v>0</v>
      </c>
      <c r="S104" s="196">
        <v>0</v>
      </c>
      <c r="T104" s="196">
        <v>0</v>
      </c>
      <c r="U104" s="196">
        <v>0</v>
      </c>
      <c r="V104" s="196">
        <v>62716.338665900003</v>
      </c>
      <c r="W104" s="196">
        <v>0</v>
      </c>
      <c r="X104" s="196">
        <v>0</v>
      </c>
      <c r="Y104" s="196">
        <v>0</v>
      </c>
      <c r="Z104" s="196">
        <v>0</v>
      </c>
      <c r="AA104" s="196">
        <v>0</v>
      </c>
      <c r="AB104" s="196">
        <v>0</v>
      </c>
      <c r="AC104" s="196">
        <v>1720243.170901</v>
      </c>
      <c r="AD104" s="196">
        <v>0</v>
      </c>
    </row>
    <row r="105" spans="1:30" ht="14" thickBot="1">
      <c r="A105" s="816"/>
      <c r="B105" s="195" t="s">
        <v>185</v>
      </c>
      <c r="C105" s="196">
        <v>0</v>
      </c>
      <c r="D105" s="196">
        <v>0</v>
      </c>
      <c r="E105" s="196">
        <v>0</v>
      </c>
      <c r="F105" s="196">
        <v>0</v>
      </c>
      <c r="G105" s="196">
        <v>0</v>
      </c>
      <c r="H105" s="196">
        <v>34720.485705699997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74339.526496699997</v>
      </c>
      <c r="P105" s="196">
        <v>0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15268.004072600001</v>
      </c>
      <c r="W105" s="196">
        <v>0</v>
      </c>
      <c r="X105" s="196">
        <v>0</v>
      </c>
      <c r="Y105" s="196">
        <v>0</v>
      </c>
      <c r="Z105" s="196">
        <v>0</v>
      </c>
      <c r="AA105" s="196">
        <v>0</v>
      </c>
      <c r="AB105" s="196">
        <v>0</v>
      </c>
      <c r="AC105" s="196">
        <v>124328.016275</v>
      </c>
      <c r="AD105" s="196">
        <v>0</v>
      </c>
    </row>
    <row r="106" spans="1:30" ht="14" thickBot="1">
      <c r="A106" s="816"/>
      <c r="B106" s="195" t="s">
        <v>186</v>
      </c>
      <c r="C106" s="196">
        <v>0</v>
      </c>
      <c r="D106" s="196">
        <v>0</v>
      </c>
      <c r="E106" s="196">
        <v>0</v>
      </c>
      <c r="F106" s="196"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562.74194990000001</v>
      </c>
      <c r="P106" s="196">
        <v>0</v>
      </c>
      <c r="Q106" s="196">
        <v>0</v>
      </c>
      <c r="R106" s="196">
        <v>0</v>
      </c>
      <c r="S106" s="196">
        <v>0</v>
      </c>
      <c r="T106" s="196">
        <v>0</v>
      </c>
      <c r="U106" s="196">
        <v>0</v>
      </c>
      <c r="V106" s="196">
        <v>0</v>
      </c>
      <c r="W106" s="196">
        <v>0</v>
      </c>
      <c r="X106" s="196">
        <v>0</v>
      </c>
      <c r="Y106" s="196">
        <v>0</v>
      </c>
      <c r="Z106" s="196">
        <v>0</v>
      </c>
      <c r="AA106" s="196">
        <v>0</v>
      </c>
      <c r="AB106" s="196">
        <v>0</v>
      </c>
      <c r="AC106" s="196">
        <v>562.74194990000001</v>
      </c>
      <c r="AD106" s="196">
        <v>0</v>
      </c>
    </row>
    <row r="107" spans="1:30" ht="14" thickBot="1">
      <c r="A107" s="816"/>
      <c r="B107" s="195" t="s">
        <v>82</v>
      </c>
      <c r="C107" s="196">
        <v>18151.326719299999</v>
      </c>
      <c r="D107" s="196">
        <v>10626.2014781</v>
      </c>
      <c r="E107" s="196">
        <v>0</v>
      </c>
      <c r="F107" s="196">
        <v>0</v>
      </c>
      <c r="G107" s="196">
        <v>0</v>
      </c>
      <c r="H107" s="196">
        <v>0</v>
      </c>
      <c r="I107" s="196">
        <v>2982.5504142</v>
      </c>
      <c r="J107" s="196">
        <v>153496.2032701</v>
      </c>
      <c r="K107" s="196">
        <v>33723.754074900004</v>
      </c>
      <c r="L107" s="196">
        <v>30042.689610599999</v>
      </c>
      <c r="M107" s="196">
        <v>0</v>
      </c>
      <c r="N107" s="196">
        <v>0</v>
      </c>
      <c r="O107" s="196">
        <v>0</v>
      </c>
      <c r="P107" s="196">
        <v>36786.244549000003</v>
      </c>
      <c r="Q107" s="196">
        <v>4415.3701371999996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176062.9001265</v>
      </c>
      <c r="Y107" s="196">
        <v>44349.955553</v>
      </c>
      <c r="Z107" s="196">
        <v>30042.689610599999</v>
      </c>
      <c r="AA107" s="196">
        <v>0</v>
      </c>
      <c r="AB107" s="196">
        <v>0</v>
      </c>
      <c r="AC107" s="196">
        <v>0</v>
      </c>
      <c r="AD107" s="196">
        <v>39768.794963200002</v>
      </c>
    </row>
    <row r="108" spans="1:30" ht="14" thickBot="1">
      <c r="A108" s="816"/>
      <c r="B108" s="195" t="s">
        <v>187</v>
      </c>
      <c r="C108" s="196">
        <v>93977.111919699993</v>
      </c>
      <c r="D108" s="196">
        <v>0</v>
      </c>
      <c r="E108" s="196">
        <v>0</v>
      </c>
      <c r="F108" s="196">
        <v>0</v>
      </c>
      <c r="G108" s="196">
        <v>0</v>
      </c>
      <c r="H108" s="196">
        <v>0</v>
      </c>
      <c r="I108" s="196">
        <v>24488.859685300002</v>
      </c>
      <c r="J108" s="196">
        <v>149802.42308129999</v>
      </c>
      <c r="K108" s="196">
        <v>63496.771386200002</v>
      </c>
      <c r="L108" s="196">
        <v>22608.052044</v>
      </c>
      <c r="M108" s="196">
        <v>5563.6238266</v>
      </c>
      <c r="N108" s="196">
        <v>0</v>
      </c>
      <c r="O108" s="196">
        <v>0</v>
      </c>
      <c r="P108" s="196">
        <v>7835.2159144999996</v>
      </c>
      <c r="Q108" s="196">
        <v>21410.810890799999</v>
      </c>
      <c r="R108" s="196">
        <v>785.12973890000001</v>
      </c>
      <c r="S108" s="196">
        <v>0</v>
      </c>
      <c r="T108" s="196">
        <v>0</v>
      </c>
      <c r="U108" s="196">
        <v>0</v>
      </c>
      <c r="V108" s="196">
        <v>0</v>
      </c>
      <c r="W108" s="196">
        <v>0</v>
      </c>
      <c r="X108" s="196">
        <v>265190.34589180001</v>
      </c>
      <c r="Y108" s="196">
        <v>64281.901124999997</v>
      </c>
      <c r="Z108" s="196">
        <v>22608.052044</v>
      </c>
      <c r="AA108" s="196">
        <v>5563.6238266</v>
      </c>
      <c r="AB108" s="196">
        <v>0</v>
      </c>
      <c r="AC108" s="196">
        <v>0</v>
      </c>
      <c r="AD108" s="196">
        <v>32324.075599799999</v>
      </c>
    </row>
    <row r="109" spans="1:30" ht="14" thickBot="1">
      <c r="A109" s="816"/>
      <c r="B109" s="195" t="s">
        <v>121</v>
      </c>
      <c r="C109" s="196">
        <v>10377.4971393</v>
      </c>
      <c r="D109" s="196">
        <v>0</v>
      </c>
      <c r="E109" s="196">
        <v>0</v>
      </c>
      <c r="F109" s="196">
        <v>0</v>
      </c>
      <c r="G109" s="196">
        <v>0</v>
      </c>
      <c r="H109" s="196">
        <v>0</v>
      </c>
      <c r="I109" s="196">
        <v>2145.9856642</v>
      </c>
      <c r="J109" s="196">
        <v>57779.122599800001</v>
      </c>
      <c r="K109" s="196">
        <v>8102.5684678999996</v>
      </c>
      <c r="L109" s="196">
        <v>0</v>
      </c>
      <c r="M109" s="196">
        <v>3869.9344556999999</v>
      </c>
      <c r="N109" s="196">
        <v>5392.2540458000003</v>
      </c>
      <c r="O109" s="196">
        <v>0</v>
      </c>
      <c r="P109" s="196">
        <v>28428.657724500001</v>
      </c>
      <c r="Q109" s="196">
        <v>9837.393102</v>
      </c>
      <c r="R109" s="196">
        <v>0</v>
      </c>
      <c r="S109" s="196">
        <v>0</v>
      </c>
      <c r="T109" s="196">
        <v>0</v>
      </c>
      <c r="U109" s="196">
        <v>0</v>
      </c>
      <c r="V109" s="196">
        <v>0</v>
      </c>
      <c r="W109" s="196">
        <v>5570.1749554999997</v>
      </c>
      <c r="X109" s="196">
        <v>77994.012841100004</v>
      </c>
      <c r="Y109" s="196">
        <v>8102.5684678999996</v>
      </c>
      <c r="Z109" s="196">
        <v>0</v>
      </c>
      <c r="AA109" s="196">
        <v>3869.9344556999999</v>
      </c>
      <c r="AB109" s="196">
        <v>5392.2540458000003</v>
      </c>
      <c r="AC109" s="196">
        <v>0</v>
      </c>
      <c r="AD109" s="196">
        <v>36144.818344300002</v>
      </c>
    </row>
    <row r="110" spans="1:30" ht="14" thickBot="1">
      <c r="A110" s="816"/>
      <c r="B110" s="195" t="s">
        <v>188</v>
      </c>
      <c r="C110" s="196">
        <v>0</v>
      </c>
      <c r="D110" s="196">
        <v>0</v>
      </c>
      <c r="E110" s="196">
        <v>0</v>
      </c>
      <c r="F110" s="196">
        <v>0</v>
      </c>
      <c r="G110" s="196">
        <v>0</v>
      </c>
      <c r="H110" s="196">
        <v>0</v>
      </c>
      <c r="I110" s="196">
        <v>0</v>
      </c>
      <c r="J110" s="196">
        <v>21698.433145700001</v>
      </c>
      <c r="K110" s="196">
        <v>15723.646510099999</v>
      </c>
      <c r="L110" s="196">
        <v>0</v>
      </c>
      <c r="M110" s="196">
        <v>4163.6127538999999</v>
      </c>
      <c r="N110" s="196">
        <v>0</v>
      </c>
      <c r="O110" s="196">
        <v>0</v>
      </c>
      <c r="P110" s="196">
        <v>4744.4554367999999</v>
      </c>
      <c r="Q110" s="196">
        <v>37074.490808199997</v>
      </c>
      <c r="R110" s="196">
        <v>37267.317317000001</v>
      </c>
      <c r="S110" s="196">
        <v>0</v>
      </c>
      <c r="T110" s="196">
        <v>0</v>
      </c>
      <c r="U110" s="196">
        <v>0</v>
      </c>
      <c r="V110" s="196">
        <v>0</v>
      </c>
      <c r="W110" s="196">
        <v>3361.6702534000001</v>
      </c>
      <c r="X110" s="196">
        <v>58772.923953899997</v>
      </c>
      <c r="Y110" s="196">
        <v>52990.963827200001</v>
      </c>
      <c r="Z110" s="196">
        <v>0</v>
      </c>
      <c r="AA110" s="196">
        <v>4163.6127538999999</v>
      </c>
      <c r="AB110" s="196">
        <v>0</v>
      </c>
      <c r="AC110" s="196">
        <v>0</v>
      </c>
      <c r="AD110" s="196">
        <v>8106.1256901999996</v>
      </c>
    </row>
    <row r="111" spans="1:30" ht="14" thickBot="1">
      <c r="A111" s="816"/>
      <c r="B111" s="195" t="s">
        <v>111</v>
      </c>
      <c r="C111" s="196">
        <v>0</v>
      </c>
      <c r="D111" s="196">
        <v>0</v>
      </c>
      <c r="E111" s="196">
        <v>0</v>
      </c>
      <c r="F111" s="196">
        <v>0</v>
      </c>
      <c r="G111" s="196">
        <v>0</v>
      </c>
      <c r="H111" s="196">
        <v>0</v>
      </c>
      <c r="I111" s="196">
        <v>0</v>
      </c>
      <c r="J111" s="196">
        <v>14489.7366736</v>
      </c>
      <c r="K111" s="196">
        <v>12424.4063463</v>
      </c>
      <c r="L111" s="196">
        <v>0</v>
      </c>
      <c r="M111" s="196">
        <v>0</v>
      </c>
      <c r="N111" s="196">
        <v>0</v>
      </c>
      <c r="O111" s="196">
        <v>0</v>
      </c>
      <c r="P111" s="196">
        <v>7141.7298652999998</v>
      </c>
      <c r="Q111" s="196">
        <v>19503.016598599999</v>
      </c>
      <c r="R111" s="196">
        <v>17529.438578000001</v>
      </c>
      <c r="S111" s="196">
        <v>0</v>
      </c>
      <c r="T111" s="196">
        <v>0</v>
      </c>
      <c r="U111" s="196">
        <v>0</v>
      </c>
      <c r="V111" s="196">
        <v>0</v>
      </c>
      <c r="W111" s="196">
        <v>0</v>
      </c>
      <c r="X111" s="196">
        <v>33992.753272200003</v>
      </c>
      <c r="Y111" s="196">
        <v>29953.8449243</v>
      </c>
      <c r="Z111" s="196">
        <v>0</v>
      </c>
      <c r="AA111" s="196">
        <v>0</v>
      </c>
      <c r="AB111" s="196">
        <v>0</v>
      </c>
      <c r="AC111" s="196">
        <v>0</v>
      </c>
      <c r="AD111" s="196">
        <v>7141.7298652999998</v>
      </c>
    </row>
    <row r="112" spans="1:30" ht="14" thickBot="1">
      <c r="A112" s="816"/>
      <c r="B112" s="195" t="s">
        <v>189</v>
      </c>
      <c r="C112" s="196">
        <v>0</v>
      </c>
      <c r="D112" s="196">
        <v>0</v>
      </c>
      <c r="E112" s="196">
        <v>0</v>
      </c>
      <c r="F112" s="196"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5428.9312897</v>
      </c>
      <c r="L112" s="196">
        <v>607.88277860000005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  <c r="R112" s="196">
        <v>0</v>
      </c>
      <c r="S112" s="196">
        <v>0</v>
      </c>
      <c r="T112" s="196">
        <v>0</v>
      </c>
      <c r="U112" s="196">
        <v>0</v>
      </c>
      <c r="V112" s="196">
        <v>0</v>
      </c>
      <c r="W112" s="196">
        <v>0</v>
      </c>
      <c r="X112" s="196">
        <v>0</v>
      </c>
      <c r="Y112" s="196">
        <v>5428.9312897</v>
      </c>
      <c r="Z112" s="196">
        <v>607.88277860000005</v>
      </c>
      <c r="AA112" s="196">
        <v>0</v>
      </c>
      <c r="AB112" s="196">
        <v>0</v>
      </c>
      <c r="AC112" s="196">
        <v>0</v>
      </c>
      <c r="AD112" s="196">
        <v>0</v>
      </c>
    </row>
    <row r="113" spans="1:30" ht="14" thickBot="1">
      <c r="A113" s="816"/>
      <c r="B113" s="195" t="s">
        <v>96</v>
      </c>
      <c r="C113" s="196">
        <v>0</v>
      </c>
      <c r="D113" s="196">
        <v>0</v>
      </c>
      <c r="E113" s="196">
        <v>0</v>
      </c>
      <c r="F113" s="196">
        <v>0</v>
      </c>
      <c r="G113" s="196">
        <v>0</v>
      </c>
      <c r="H113" s="196">
        <v>0</v>
      </c>
      <c r="I113" s="196">
        <v>0</v>
      </c>
      <c r="J113" s="196">
        <v>50902.222464999999</v>
      </c>
      <c r="K113" s="196">
        <v>44254.6959833</v>
      </c>
      <c r="L113" s="196">
        <v>11855.7281662</v>
      </c>
      <c r="M113" s="196">
        <v>9311.2782009000002</v>
      </c>
      <c r="N113" s="196">
        <v>0</v>
      </c>
      <c r="O113" s="196">
        <v>0</v>
      </c>
      <c r="P113" s="196">
        <v>5872.6838355</v>
      </c>
      <c r="Q113" s="196">
        <v>11620.3742595</v>
      </c>
      <c r="R113" s="196">
        <v>0</v>
      </c>
      <c r="S113" s="196">
        <v>0</v>
      </c>
      <c r="T113" s="196">
        <v>0</v>
      </c>
      <c r="U113" s="196">
        <v>0</v>
      </c>
      <c r="V113" s="196">
        <v>0</v>
      </c>
      <c r="W113" s="196">
        <v>0</v>
      </c>
      <c r="X113" s="196">
        <v>62522.596724499999</v>
      </c>
      <c r="Y113" s="196">
        <v>44254.6959833</v>
      </c>
      <c r="Z113" s="196">
        <v>11855.7281662</v>
      </c>
      <c r="AA113" s="196">
        <v>9311.2782009000002</v>
      </c>
      <c r="AB113" s="196">
        <v>0</v>
      </c>
      <c r="AC113" s="196">
        <v>0</v>
      </c>
      <c r="AD113" s="196">
        <v>5872.6838355</v>
      </c>
    </row>
    <row r="114" spans="1:30" ht="14" thickBot="1">
      <c r="A114" s="816"/>
      <c r="B114" s="195" t="s">
        <v>100</v>
      </c>
      <c r="C114" s="196">
        <v>0</v>
      </c>
      <c r="D114" s="196">
        <v>4185.1903484000004</v>
      </c>
      <c r="E114" s="196">
        <v>0</v>
      </c>
      <c r="F114" s="196">
        <v>0</v>
      </c>
      <c r="G114" s="196">
        <v>0</v>
      </c>
      <c r="H114" s="196">
        <v>0</v>
      </c>
      <c r="I114" s="196">
        <v>1555.7193377999999</v>
      </c>
      <c r="J114" s="196">
        <v>7693.8892690000002</v>
      </c>
      <c r="K114" s="196">
        <v>2571.8654768000001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3724.3705657</v>
      </c>
      <c r="R114" s="196">
        <v>0</v>
      </c>
      <c r="S114" s="196">
        <v>0</v>
      </c>
      <c r="T114" s="196">
        <v>0</v>
      </c>
      <c r="U114" s="196">
        <v>0</v>
      </c>
      <c r="V114" s="196">
        <v>0</v>
      </c>
      <c r="W114" s="196">
        <v>0</v>
      </c>
      <c r="X114" s="196">
        <v>11418.2598347</v>
      </c>
      <c r="Y114" s="196">
        <v>6757.0558252000001</v>
      </c>
      <c r="Z114" s="196">
        <v>0</v>
      </c>
      <c r="AA114" s="196">
        <v>0</v>
      </c>
      <c r="AB114" s="196">
        <v>0</v>
      </c>
      <c r="AC114" s="196">
        <v>0</v>
      </c>
      <c r="AD114" s="196">
        <v>1555.7193377999999</v>
      </c>
    </row>
    <row r="115" spans="1:30" ht="14" thickBot="1">
      <c r="A115" s="816"/>
      <c r="B115" s="195" t="s">
        <v>83</v>
      </c>
      <c r="C115" s="196">
        <v>0</v>
      </c>
      <c r="D115" s="196">
        <v>3842.7475656000001</v>
      </c>
      <c r="E115" s="196">
        <v>0</v>
      </c>
      <c r="F115" s="196">
        <v>0</v>
      </c>
      <c r="G115" s="196">
        <v>0</v>
      </c>
      <c r="H115" s="196">
        <v>0</v>
      </c>
      <c r="I115" s="196">
        <v>0</v>
      </c>
      <c r="J115" s="196">
        <v>2739.4370085</v>
      </c>
      <c r="K115" s="196">
        <v>0</v>
      </c>
      <c r="L115" s="196">
        <v>2754.1430441000002</v>
      </c>
      <c r="M115" s="196">
        <v>6445.9521162999999</v>
      </c>
      <c r="N115" s="196">
        <v>2358.0146814</v>
      </c>
      <c r="O115" s="196">
        <v>0</v>
      </c>
      <c r="P115" s="196">
        <v>1864.2179040999999</v>
      </c>
      <c r="Q115" s="196">
        <v>1159.8507506000001</v>
      </c>
      <c r="R115" s="196">
        <v>0</v>
      </c>
      <c r="S115" s="196">
        <v>0</v>
      </c>
      <c r="T115" s="196">
        <v>0</v>
      </c>
      <c r="U115" s="196">
        <v>0</v>
      </c>
      <c r="V115" s="196">
        <v>0</v>
      </c>
      <c r="W115" s="196">
        <v>0</v>
      </c>
      <c r="X115" s="196">
        <v>3899.2877591000001</v>
      </c>
      <c r="Y115" s="196">
        <v>3842.7475656000001</v>
      </c>
      <c r="Z115" s="196">
        <v>2754.1430441000002</v>
      </c>
      <c r="AA115" s="196">
        <v>6445.9521162999999</v>
      </c>
      <c r="AB115" s="196">
        <v>2358.0146814</v>
      </c>
      <c r="AC115" s="196">
        <v>0</v>
      </c>
      <c r="AD115" s="196">
        <v>1864.2179040999999</v>
      </c>
    </row>
    <row r="116" spans="1:30" ht="14" thickBot="1">
      <c r="A116" s="811" t="s">
        <v>171</v>
      </c>
      <c r="B116" s="195" t="s">
        <v>183</v>
      </c>
      <c r="C116" s="196">
        <v>0</v>
      </c>
      <c r="D116" s="196">
        <v>0</v>
      </c>
      <c r="E116" s="196">
        <v>0</v>
      </c>
      <c r="F116" s="196">
        <v>0</v>
      </c>
      <c r="G116" s="196">
        <v>0</v>
      </c>
      <c r="H116" s="196">
        <v>578194.96921440004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114983.2099803</v>
      </c>
      <c r="P116" s="196">
        <v>0</v>
      </c>
      <c r="Q116" s="196">
        <v>0</v>
      </c>
      <c r="R116" s="196">
        <v>0</v>
      </c>
      <c r="S116" s="196">
        <v>0</v>
      </c>
      <c r="T116" s="196">
        <v>0</v>
      </c>
      <c r="U116" s="196">
        <v>0</v>
      </c>
      <c r="V116" s="196">
        <v>6512.3127631999996</v>
      </c>
      <c r="W116" s="196">
        <v>0</v>
      </c>
      <c r="X116" s="196">
        <v>0</v>
      </c>
      <c r="Y116" s="196">
        <v>0</v>
      </c>
      <c r="Z116" s="196">
        <v>0</v>
      </c>
      <c r="AA116" s="196">
        <v>0</v>
      </c>
      <c r="AB116" s="196">
        <v>0</v>
      </c>
      <c r="AC116" s="196">
        <v>699690.4919579</v>
      </c>
      <c r="AD116" s="196">
        <v>0</v>
      </c>
    </row>
    <row r="117" spans="1:30" ht="14" thickBot="1">
      <c r="A117" s="811"/>
      <c r="B117" s="195" t="s">
        <v>184</v>
      </c>
      <c r="C117" s="196">
        <v>0</v>
      </c>
      <c r="D117" s="196">
        <v>0</v>
      </c>
      <c r="E117" s="196">
        <v>0</v>
      </c>
      <c r="F117" s="196">
        <v>0</v>
      </c>
      <c r="G117" s="196">
        <v>0</v>
      </c>
      <c r="H117" s="196">
        <v>400247.49210500001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1383965.0531029</v>
      </c>
      <c r="P117" s="196">
        <v>0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49270.856788700003</v>
      </c>
      <c r="W117" s="196">
        <v>0</v>
      </c>
      <c r="X117" s="196">
        <v>0</v>
      </c>
      <c r="Y117" s="196">
        <v>0</v>
      </c>
      <c r="Z117" s="196">
        <v>0</v>
      </c>
      <c r="AA117" s="196">
        <v>0</v>
      </c>
      <c r="AB117" s="196">
        <v>0</v>
      </c>
      <c r="AC117" s="196">
        <v>1833483.4019966</v>
      </c>
      <c r="AD117" s="196">
        <v>0</v>
      </c>
    </row>
    <row r="118" spans="1:30" ht="14" thickBot="1">
      <c r="A118" s="811"/>
      <c r="B118" s="195" t="s">
        <v>185</v>
      </c>
      <c r="C118" s="196">
        <v>0</v>
      </c>
      <c r="D118" s="196">
        <v>0</v>
      </c>
      <c r="E118" s="196">
        <v>0</v>
      </c>
      <c r="F118" s="196">
        <v>0</v>
      </c>
      <c r="G118" s="196">
        <v>0</v>
      </c>
      <c r="H118" s="196">
        <v>18591.7792906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376907.91073860001</v>
      </c>
      <c r="P118" s="196">
        <v>0</v>
      </c>
      <c r="Q118" s="196">
        <v>0</v>
      </c>
      <c r="R118" s="196">
        <v>0</v>
      </c>
      <c r="S118" s="196">
        <v>0</v>
      </c>
      <c r="T118" s="196">
        <v>0</v>
      </c>
      <c r="U118" s="196">
        <v>0</v>
      </c>
      <c r="V118" s="196">
        <v>34158.013596199999</v>
      </c>
      <c r="W118" s="196">
        <v>0</v>
      </c>
      <c r="X118" s="196">
        <v>0</v>
      </c>
      <c r="Y118" s="196">
        <v>0</v>
      </c>
      <c r="Z118" s="196">
        <v>0</v>
      </c>
      <c r="AA118" s="196">
        <v>0</v>
      </c>
      <c r="AB118" s="196">
        <v>0</v>
      </c>
      <c r="AC118" s="196">
        <v>429657.70362540003</v>
      </c>
      <c r="AD118" s="196">
        <v>0</v>
      </c>
    </row>
    <row r="119" spans="1:30" ht="14" thickBot="1">
      <c r="A119" s="811"/>
      <c r="B119" s="195" t="s">
        <v>186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  <c r="R119" s="196">
        <v>0</v>
      </c>
      <c r="S119" s="196">
        <v>0</v>
      </c>
      <c r="T119" s="196">
        <v>0</v>
      </c>
      <c r="U119" s="196">
        <v>0</v>
      </c>
      <c r="V119" s="196">
        <v>1847.9272341000001</v>
      </c>
      <c r="W119" s="196">
        <v>0</v>
      </c>
      <c r="X119" s="196">
        <v>0</v>
      </c>
      <c r="Y119" s="196">
        <v>0</v>
      </c>
      <c r="Z119" s="196">
        <v>0</v>
      </c>
      <c r="AA119" s="196">
        <v>0</v>
      </c>
      <c r="AB119" s="196">
        <v>0</v>
      </c>
      <c r="AC119" s="196">
        <v>1847.9272341000001</v>
      </c>
      <c r="AD119" s="196">
        <v>0</v>
      </c>
    </row>
    <row r="120" spans="1:30" ht="14" thickBot="1">
      <c r="A120" s="811"/>
      <c r="B120" s="195" t="s">
        <v>82</v>
      </c>
      <c r="C120" s="196">
        <v>33360.070453</v>
      </c>
      <c r="D120" s="196">
        <v>10493.6888378</v>
      </c>
      <c r="E120" s="196">
        <v>0</v>
      </c>
      <c r="F120" s="196">
        <v>855.46808759999999</v>
      </c>
      <c r="G120" s="196">
        <v>0</v>
      </c>
      <c r="H120" s="196">
        <v>0</v>
      </c>
      <c r="I120" s="196">
        <v>0</v>
      </c>
      <c r="J120" s="196">
        <v>177975.3278237</v>
      </c>
      <c r="K120" s="196">
        <v>55595.354162099997</v>
      </c>
      <c r="L120" s="196">
        <v>70456.356591599993</v>
      </c>
      <c r="M120" s="196">
        <v>19681.528753099999</v>
      </c>
      <c r="N120" s="196">
        <v>0</v>
      </c>
      <c r="O120" s="196">
        <v>0</v>
      </c>
      <c r="P120" s="196">
        <v>68304.546193500006</v>
      </c>
      <c r="Q120" s="196">
        <v>0</v>
      </c>
      <c r="R120" s="196">
        <v>3432.1899398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211335.3982767</v>
      </c>
      <c r="Y120" s="196">
        <v>69521.232939599999</v>
      </c>
      <c r="Z120" s="196">
        <v>70456.356591599993</v>
      </c>
      <c r="AA120" s="196">
        <v>20536.996840700001</v>
      </c>
      <c r="AB120" s="196">
        <v>0</v>
      </c>
      <c r="AC120" s="196">
        <v>0</v>
      </c>
      <c r="AD120" s="196">
        <v>68304.546193500006</v>
      </c>
    </row>
    <row r="121" spans="1:30" ht="14" thickBot="1">
      <c r="A121" s="811"/>
      <c r="B121" s="195" t="s">
        <v>187</v>
      </c>
      <c r="C121" s="196">
        <v>14352.7514013</v>
      </c>
      <c r="D121" s="196">
        <v>7346.9067347</v>
      </c>
      <c r="E121" s="196">
        <v>0</v>
      </c>
      <c r="F121" s="196">
        <v>6617.7601506000001</v>
      </c>
      <c r="G121" s="196">
        <v>0</v>
      </c>
      <c r="H121" s="196">
        <v>0</v>
      </c>
      <c r="I121" s="196">
        <v>3628.2546520000001</v>
      </c>
      <c r="J121" s="196">
        <v>570057.8193191</v>
      </c>
      <c r="K121" s="196">
        <v>522479.80284449999</v>
      </c>
      <c r="L121" s="196">
        <v>89380.682040800006</v>
      </c>
      <c r="M121" s="196">
        <v>45402.566445099998</v>
      </c>
      <c r="N121" s="196">
        <v>0</v>
      </c>
      <c r="O121" s="196">
        <v>0</v>
      </c>
      <c r="P121" s="196">
        <v>151435.26689080001</v>
      </c>
      <c r="Q121" s="196">
        <v>2608.0123189999999</v>
      </c>
      <c r="R121" s="196">
        <v>8848.6209935000006</v>
      </c>
      <c r="S121" s="196">
        <v>1485.9455038000001</v>
      </c>
      <c r="T121" s="196">
        <v>3058.080375</v>
      </c>
      <c r="U121" s="196">
        <v>0</v>
      </c>
      <c r="V121" s="196">
        <v>0</v>
      </c>
      <c r="W121" s="196">
        <v>7730.3210950000002</v>
      </c>
      <c r="X121" s="196">
        <v>587018.58303940005</v>
      </c>
      <c r="Y121" s="196">
        <v>538675.33057270001</v>
      </c>
      <c r="Z121" s="196">
        <v>90866.627544600007</v>
      </c>
      <c r="AA121" s="196">
        <v>55078.406970700002</v>
      </c>
      <c r="AB121" s="196">
        <v>0</v>
      </c>
      <c r="AC121" s="196">
        <v>0</v>
      </c>
      <c r="AD121" s="196">
        <v>162793.8426378</v>
      </c>
    </row>
    <row r="122" spans="1:30" ht="14" thickBot="1">
      <c r="A122" s="811"/>
      <c r="B122" s="195" t="s">
        <v>121</v>
      </c>
      <c r="C122" s="196">
        <v>28127.985182</v>
      </c>
      <c r="D122" s="196">
        <v>14041.6707962</v>
      </c>
      <c r="E122" s="196">
        <v>0</v>
      </c>
      <c r="F122" s="196">
        <v>0</v>
      </c>
      <c r="G122" s="196">
        <v>0</v>
      </c>
      <c r="H122" s="196">
        <v>0</v>
      </c>
      <c r="I122" s="196">
        <v>2302.9747929</v>
      </c>
      <c r="J122" s="196">
        <v>47841.261342999998</v>
      </c>
      <c r="K122" s="196">
        <v>56756.557116600001</v>
      </c>
      <c r="L122" s="196">
        <v>25336.646818599998</v>
      </c>
      <c r="M122" s="196">
        <v>0</v>
      </c>
      <c r="N122" s="196">
        <v>0</v>
      </c>
      <c r="O122" s="196">
        <v>0</v>
      </c>
      <c r="P122" s="196">
        <v>11430.4720246</v>
      </c>
      <c r="Q122" s="196">
        <v>3337.6821246</v>
      </c>
      <c r="R122" s="196">
        <v>0</v>
      </c>
      <c r="S122" s="196">
        <v>0</v>
      </c>
      <c r="T122" s="196">
        <v>0</v>
      </c>
      <c r="U122" s="196">
        <v>0</v>
      </c>
      <c r="V122" s="196">
        <v>0</v>
      </c>
      <c r="W122" s="196">
        <v>0</v>
      </c>
      <c r="X122" s="196">
        <v>79306.928649599999</v>
      </c>
      <c r="Y122" s="196">
        <v>70798.227912799994</v>
      </c>
      <c r="Z122" s="196">
        <v>25336.646818599998</v>
      </c>
      <c r="AA122" s="196">
        <v>0</v>
      </c>
      <c r="AB122" s="196">
        <v>0</v>
      </c>
      <c r="AC122" s="196">
        <v>0</v>
      </c>
      <c r="AD122" s="196">
        <v>13733.4468175</v>
      </c>
    </row>
    <row r="123" spans="1:30" ht="14" thickBot="1">
      <c r="A123" s="811"/>
      <c r="B123" s="195" t="s">
        <v>188</v>
      </c>
      <c r="C123" s="196">
        <v>9018.7205214999994</v>
      </c>
      <c r="D123" s="196">
        <v>0</v>
      </c>
      <c r="E123" s="196">
        <v>0</v>
      </c>
      <c r="F123" s="196">
        <v>0</v>
      </c>
      <c r="G123" s="196">
        <v>0</v>
      </c>
      <c r="H123" s="196">
        <v>0</v>
      </c>
      <c r="I123" s="196">
        <v>0</v>
      </c>
      <c r="J123" s="196">
        <v>56731.848628400003</v>
      </c>
      <c r="K123" s="196">
        <v>64646.692289400002</v>
      </c>
      <c r="L123" s="196">
        <v>30824.618216700001</v>
      </c>
      <c r="M123" s="196">
        <v>0</v>
      </c>
      <c r="N123" s="196">
        <v>0</v>
      </c>
      <c r="O123" s="196">
        <v>0</v>
      </c>
      <c r="P123" s="196">
        <v>9091.5362402999999</v>
      </c>
      <c r="Q123" s="196">
        <v>15205.752773599999</v>
      </c>
      <c r="R123" s="196">
        <v>0</v>
      </c>
      <c r="S123" s="196">
        <v>726.20747400000005</v>
      </c>
      <c r="T123" s="196">
        <v>0</v>
      </c>
      <c r="U123" s="196">
        <v>0</v>
      </c>
      <c r="V123" s="196">
        <v>0</v>
      </c>
      <c r="W123" s="196">
        <v>0</v>
      </c>
      <c r="X123" s="196">
        <v>80956.3219236</v>
      </c>
      <c r="Y123" s="196">
        <v>64646.692289400002</v>
      </c>
      <c r="Z123" s="196">
        <v>31550.8256907</v>
      </c>
      <c r="AA123" s="196">
        <v>0</v>
      </c>
      <c r="AB123" s="196">
        <v>0</v>
      </c>
      <c r="AC123" s="196">
        <v>0</v>
      </c>
      <c r="AD123" s="196">
        <v>9091.5362402999999</v>
      </c>
    </row>
    <row r="124" spans="1:30" ht="14" thickBot="1">
      <c r="A124" s="811"/>
      <c r="B124" s="195" t="s">
        <v>111</v>
      </c>
      <c r="C124" s="196">
        <v>0</v>
      </c>
      <c r="D124" s="196">
        <v>0</v>
      </c>
      <c r="E124" s="196">
        <v>0</v>
      </c>
      <c r="F124" s="196">
        <v>0</v>
      </c>
      <c r="G124" s="196">
        <v>0</v>
      </c>
      <c r="H124" s="196">
        <v>0</v>
      </c>
      <c r="I124" s="196">
        <v>0</v>
      </c>
      <c r="J124" s="196">
        <v>30558.000039499999</v>
      </c>
      <c r="K124" s="196">
        <v>27631.418152800001</v>
      </c>
      <c r="L124" s="196">
        <v>14459.963288499999</v>
      </c>
      <c r="M124" s="196">
        <v>8763.3812290999995</v>
      </c>
      <c r="N124" s="196">
        <v>0</v>
      </c>
      <c r="O124" s="196">
        <v>0</v>
      </c>
      <c r="P124" s="196">
        <v>8208.7121420000003</v>
      </c>
      <c r="Q124" s="196">
        <v>0</v>
      </c>
      <c r="R124" s="196">
        <v>0</v>
      </c>
      <c r="S124" s="196">
        <v>6199.4137317000004</v>
      </c>
      <c r="T124" s="196">
        <v>0</v>
      </c>
      <c r="U124" s="196">
        <v>0</v>
      </c>
      <c r="V124" s="196">
        <v>0</v>
      </c>
      <c r="W124" s="196">
        <v>1356.2951621</v>
      </c>
      <c r="X124" s="196">
        <v>30558.000039499999</v>
      </c>
      <c r="Y124" s="196">
        <v>27631.418152800001</v>
      </c>
      <c r="Z124" s="196">
        <v>20659.377020200001</v>
      </c>
      <c r="AA124" s="196">
        <v>8763.3812290999995</v>
      </c>
      <c r="AB124" s="196">
        <v>0</v>
      </c>
      <c r="AC124" s="196">
        <v>0</v>
      </c>
      <c r="AD124" s="196">
        <v>9565.0073040999996</v>
      </c>
    </row>
    <row r="125" spans="1:30" ht="14" thickBot="1">
      <c r="A125" s="811"/>
      <c r="B125" s="195" t="s">
        <v>189</v>
      </c>
      <c r="C125" s="196">
        <v>0</v>
      </c>
      <c r="D125" s="196">
        <v>0</v>
      </c>
      <c r="E125" s="196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4091.5540437</v>
      </c>
      <c r="K125" s="196">
        <v>0</v>
      </c>
      <c r="L125" s="196">
        <v>17226.050820199998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  <c r="R125" s="196">
        <v>0</v>
      </c>
      <c r="S125" s="196">
        <v>0</v>
      </c>
      <c r="T125" s="196">
        <v>0</v>
      </c>
      <c r="U125" s="196">
        <v>0</v>
      </c>
      <c r="V125" s="196">
        <v>0</v>
      </c>
      <c r="W125" s="196">
        <v>0</v>
      </c>
      <c r="X125" s="196">
        <v>4091.5540437</v>
      </c>
      <c r="Y125" s="196">
        <v>0</v>
      </c>
      <c r="Z125" s="196">
        <v>17226.050820199998</v>
      </c>
      <c r="AA125" s="196">
        <v>0</v>
      </c>
      <c r="AB125" s="196">
        <v>0</v>
      </c>
      <c r="AC125" s="196">
        <v>0</v>
      </c>
      <c r="AD125" s="196">
        <v>0</v>
      </c>
    </row>
    <row r="126" spans="1:30" ht="14" thickBot="1">
      <c r="A126" s="811"/>
      <c r="B126" s="195" t="s">
        <v>96</v>
      </c>
      <c r="C126" s="196">
        <v>0</v>
      </c>
      <c r="D126" s="196">
        <v>0</v>
      </c>
      <c r="E126" s="196">
        <v>0</v>
      </c>
      <c r="F126" s="196">
        <v>0</v>
      </c>
      <c r="G126" s="196">
        <v>0</v>
      </c>
      <c r="H126" s="196">
        <v>0</v>
      </c>
      <c r="I126" s="196">
        <v>0</v>
      </c>
      <c r="J126" s="196">
        <v>1649.7576309000001</v>
      </c>
      <c r="K126" s="196">
        <v>27798.482427300001</v>
      </c>
      <c r="L126" s="196">
        <v>20577.831158199999</v>
      </c>
      <c r="M126" s="196">
        <v>2890.5747732999998</v>
      </c>
      <c r="N126" s="196">
        <v>0</v>
      </c>
      <c r="O126" s="196">
        <v>0</v>
      </c>
      <c r="P126" s="196">
        <v>0</v>
      </c>
      <c r="Q126" s="196">
        <v>0</v>
      </c>
      <c r="R126" s="196">
        <v>0</v>
      </c>
      <c r="S126" s="196">
        <v>0</v>
      </c>
      <c r="T126" s="196">
        <v>0</v>
      </c>
      <c r="U126" s="196">
        <v>0</v>
      </c>
      <c r="V126" s="196">
        <v>0</v>
      </c>
      <c r="W126" s="196">
        <v>0</v>
      </c>
      <c r="X126" s="196">
        <v>1649.7576309000001</v>
      </c>
      <c r="Y126" s="196">
        <v>27798.482427300001</v>
      </c>
      <c r="Z126" s="196">
        <v>20577.831158199999</v>
      </c>
      <c r="AA126" s="196">
        <v>2890.5747732999998</v>
      </c>
      <c r="AB126" s="196">
        <v>0</v>
      </c>
      <c r="AC126" s="196">
        <v>0</v>
      </c>
      <c r="AD126" s="196">
        <v>0</v>
      </c>
    </row>
    <row r="127" spans="1:30" ht="14" thickBot="1">
      <c r="A127" s="811"/>
      <c r="B127" s="195" t="s">
        <v>100</v>
      </c>
      <c r="C127" s="196">
        <v>0</v>
      </c>
      <c r="D127" s="196">
        <v>0</v>
      </c>
      <c r="E127" s="196">
        <v>0</v>
      </c>
      <c r="F127" s="196">
        <v>0</v>
      </c>
      <c r="G127" s="196">
        <v>0</v>
      </c>
      <c r="H127" s="196">
        <v>0</v>
      </c>
      <c r="I127" s="196">
        <v>0</v>
      </c>
      <c r="J127" s="196">
        <v>10737.11181</v>
      </c>
      <c r="K127" s="196">
        <v>45255.234885799997</v>
      </c>
      <c r="L127" s="196">
        <v>10729.3390046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  <c r="R127" s="196">
        <v>0</v>
      </c>
      <c r="S127" s="196">
        <v>0</v>
      </c>
      <c r="T127" s="196">
        <v>0</v>
      </c>
      <c r="U127" s="196">
        <v>0</v>
      </c>
      <c r="V127" s="196">
        <v>0</v>
      </c>
      <c r="W127" s="196">
        <v>0</v>
      </c>
      <c r="X127" s="196">
        <v>10737.11181</v>
      </c>
      <c r="Y127" s="196">
        <v>45255.234885799997</v>
      </c>
      <c r="Z127" s="196">
        <v>10729.3390046</v>
      </c>
      <c r="AA127" s="196">
        <v>0</v>
      </c>
      <c r="AB127" s="196">
        <v>0</v>
      </c>
      <c r="AC127" s="196">
        <v>0</v>
      </c>
      <c r="AD127" s="196">
        <v>0</v>
      </c>
    </row>
    <row r="128" spans="1:30" ht="14" thickBot="1">
      <c r="A128" s="811"/>
      <c r="B128" s="195" t="s">
        <v>83</v>
      </c>
      <c r="C128" s="196">
        <v>7987.6296247999999</v>
      </c>
      <c r="D128" s="196">
        <v>0</v>
      </c>
      <c r="E128" s="196">
        <v>2828.8078163999999</v>
      </c>
      <c r="F128" s="196">
        <v>0</v>
      </c>
      <c r="G128" s="196">
        <v>0</v>
      </c>
      <c r="H128" s="196">
        <v>0</v>
      </c>
      <c r="I128" s="196">
        <v>7083.4208669</v>
      </c>
      <c r="J128" s="196">
        <v>39937.717111799997</v>
      </c>
      <c r="K128" s="196">
        <v>65714.085537000006</v>
      </c>
      <c r="L128" s="196">
        <v>46296.840807599998</v>
      </c>
      <c r="M128" s="196">
        <v>16302.511810100001</v>
      </c>
      <c r="N128" s="196">
        <v>0</v>
      </c>
      <c r="O128" s="196">
        <v>0</v>
      </c>
      <c r="P128" s="196">
        <v>15060.985208800001</v>
      </c>
      <c r="Q128" s="196">
        <v>0</v>
      </c>
      <c r="R128" s="196">
        <v>0</v>
      </c>
      <c r="S128" s="196">
        <v>0</v>
      </c>
      <c r="T128" s="196">
        <v>0</v>
      </c>
      <c r="U128" s="196">
        <v>0</v>
      </c>
      <c r="V128" s="196">
        <v>0</v>
      </c>
      <c r="W128" s="196">
        <v>0</v>
      </c>
      <c r="X128" s="196">
        <v>47925.346736599997</v>
      </c>
      <c r="Y128" s="196">
        <v>65714.085537000006</v>
      </c>
      <c r="Z128" s="196">
        <v>49125.648624000001</v>
      </c>
      <c r="AA128" s="196">
        <v>16302.511810100001</v>
      </c>
      <c r="AB128" s="196">
        <v>0</v>
      </c>
      <c r="AC128" s="196">
        <v>0</v>
      </c>
      <c r="AD128" s="196">
        <v>22144.406075800001</v>
      </c>
    </row>
    <row r="129" spans="1:32" ht="14" thickBot="1">
      <c r="A129" s="812" t="s">
        <v>125</v>
      </c>
      <c r="B129" s="209" t="s">
        <v>183</v>
      </c>
      <c r="C129" s="196">
        <v>0</v>
      </c>
      <c r="D129" s="196">
        <v>0</v>
      </c>
      <c r="E129" s="196">
        <v>0</v>
      </c>
      <c r="F129" s="196">
        <v>0</v>
      </c>
      <c r="G129" s="196">
        <v>0</v>
      </c>
      <c r="H129" s="196">
        <v>23551849.5513421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937389.99620269996</v>
      </c>
      <c r="P129" s="196">
        <v>0</v>
      </c>
      <c r="Q129" s="196">
        <v>0</v>
      </c>
      <c r="R129" s="196">
        <v>0</v>
      </c>
      <c r="S129" s="196">
        <v>0</v>
      </c>
      <c r="T129" s="196">
        <v>0</v>
      </c>
      <c r="U129" s="196">
        <v>0</v>
      </c>
      <c r="V129" s="196">
        <v>599035.33763780002</v>
      </c>
      <c r="W129" s="196">
        <v>0</v>
      </c>
      <c r="X129" s="210">
        <v>0</v>
      </c>
      <c r="Y129" s="210">
        <v>0</v>
      </c>
      <c r="Z129" s="210">
        <v>0</v>
      </c>
      <c r="AA129" s="210">
        <v>0</v>
      </c>
      <c r="AB129" s="210">
        <v>0</v>
      </c>
      <c r="AC129" s="210">
        <v>25088274.8851825</v>
      </c>
      <c r="AD129" s="210">
        <v>0</v>
      </c>
      <c r="AF129" s="209" t="s">
        <v>183</v>
      </c>
    </row>
    <row r="130" spans="1:32" ht="14" thickBot="1">
      <c r="A130" s="812"/>
      <c r="B130" s="209" t="s">
        <v>184</v>
      </c>
      <c r="C130" s="196">
        <v>0</v>
      </c>
      <c r="D130" s="196">
        <v>0</v>
      </c>
      <c r="E130" s="196">
        <v>0</v>
      </c>
      <c r="F130" s="196">
        <v>0</v>
      </c>
      <c r="G130" s="196">
        <v>0</v>
      </c>
      <c r="H130" s="196">
        <v>7878706.1436123997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5274481.7128013996</v>
      </c>
      <c r="P130" s="196">
        <v>0</v>
      </c>
      <c r="Q130" s="196">
        <v>0</v>
      </c>
      <c r="R130" s="196">
        <v>0</v>
      </c>
      <c r="S130" s="196">
        <v>0</v>
      </c>
      <c r="T130" s="196">
        <v>0</v>
      </c>
      <c r="U130" s="196">
        <v>0</v>
      </c>
      <c r="V130" s="196">
        <v>380002.30165849999</v>
      </c>
      <c r="W130" s="196">
        <v>0</v>
      </c>
      <c r="X130" s="210">
        <v>0</v>
      </c>
      <c r="Y130" s="210">
        <v>0</v>
      </c>
      <c r="Z130" s="210">
        <v>0</v>
      </c>
      <c r="AA130" s="210">
        <v>0</v>
      </c>
      <c r="AB130" s="210">
        <v>0</v>
      </c>
      <c r="AC130" s="210">
        <v>13533190.1580725</v>
      </c>
      <c r="AD130" s="210">
        <v>0</v>
      </c>
      <c r="AF130" s="209" t="s">
        <v>184</v>
      </c>
    </row>
    <row r="131" spans="1:32" ht="14" thickBot="1">
      <c r="A131" s="812"/>
      <c r="B131" s="209" t="s">
        <v>185</v>
      </c>
      <c r="C131" s="196">
        <v>0</v>
      </c>
      <c r="D131" s="196">
        <v>0</v>
      </c>
      <c r="E131" s="196">
        <v>0</v>
      </c>
      <c r="F131" s="196">
        <v>0</v>
      </c>
      <c r="G131" s="196">
        <v>0</v>
      </c>
      <c r="H131" s="196">
        <v>104156.4164441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643346.01701379998</v>
      </c>
      <c r="P131" s="196">
        <v>0</v>
      </c>
      <c r="Q131" s="196">
        <v>0</v>
      </c>
      <c r="R131" s="196">
        <v>0</v>
      </c>
      <c r="S131" s="196">
        <v>0</v>
      </c>
      <c r="T131" s="196">
        <v>0</v>
      </c>
      <c r="U131" s="196">
        <v>0</v>
      </c>
      <c r="V131" s="196">
        <v>177771.63292229999</v>
      </c>
      <c r="W131" s="196">
        <v>0</v>
      </c>
      <c r="X131" s="210">
        <v>0</v>
      </c>
      <c r="Y131" s="210">
        <v>0</v>
      </c>
      <c r="Z131" s="210">
        <v>0</v>
      </c>
      <c r="AA131" s="210">
        <v>0</v>
      </c>
      <c r="AB131" s="210">
        <v>0</v>
      </c>
      <c r="AC131" s="210">
        <v>925274.06638019998</v>
      </c>
      <c r="AD131" s="210">
        <v>0</v>
      </c>
      <c r="AF131" s="209" t="s">
        <v>185</v>
      </c>
    </row>
    <row r="132" spans="1:32" ht="14" thickBot="1">
      <c r="A132" s="812"/>
      <c r="B132" s="209" t="s">
        <v>186</v>
      </c>
      <c r="C132" s="196">
        <v>0</v>
      </c>
      <c r="D132" s="196">
        <v>0</v>
      </c>
      <c r="E132" s="196">
        <v>0</v>
      </c>
      <c r="F132" s="196">
        <v>0</v>
      </c>
      <c r="G132" s="196">
        <v>0</v>
      </c>
      <c r="H132" s="196">
        <v>62792.697621300002</v>
      </c>
      <c r="I132" s="196">
        <v>0</v>
      </c>
      <c r="J132" s="196">
        <v>0</v>
      </c>
      <c r="K132" s="196">
        <v>0</v>
      </c>
      <c r="L132" s="196">
        <v>0</v>
      </c>
      <c r="M132" s="196">
        <v>0</v>
      </c>
      <c r="N132" s="196">
        <v>0</v>
      </c>
      <c r="O132" s="196">
        <v>301311.6231801</v>
      </c>
      <c r="P132" s="196">
        <v>0</v>
      </c>
      <c r="Q132" s="196">
        <v>0</v>
      </c>
      <c r="R132" s="196">
        <v>0</v>
      </c>
      <c r="S132" s="196">
        <v>0</v>
      </c>
      <c r="T132" s="196">
        <v>0</v>
      </c>
      <c r="U132" s="196">
        <v>0</v>
      </c>
      <c r="V132" s="196">
        <v>12590.4269477</v>
      </c>
      <c r="W132" s="196">
        <v>0</v>
      </c>
      <c r="X132" s="210">
        <v>0</v>
      </c>
      <c r="Y132" s="210">
        <v>0</v>
      </c>
      <c r="Z132" s="210">
        <v>0</v>
      </c>
      <c r="AA132" s="210">
        <v>0</v>
      </c>
      <c r="AB132" s="210">
        <v>0</v>
      </c>
      <c r="AC132" s="210">
        <v>376694.74774899997</v>
      </c>
      <c r="AD132" s="210">
        <v>0</v>
      </c>
      <c r="AF132" s="209" t="s">
        <v>186</v>
      </c>
    </row>
    <row r="133" spans="1:32" ht="14" thickBot="1">
      <c r="A133" s="812"/>
      <c r="B133" s="209" t="s">
        <v>82</v>
      </c>
      <c r="C133" s="196">
        <v>242611.733152</v>
      </c>
      <c r="D133" s="196">
        <v>61731.054199699996</v>
      </c>
      <c r="E133" s="196">
        <v>7307.2998426000004</v>
      </c>
      <c r="F133" s="196">
        <v>855.46808759999999</v>
      </c>
      <c r="G133" s="196">
        <v>0</v>
      </c>
      <c r="H133" s="196">
        <v>0</v>
      </c>
      <c r="I133" s="196">
        <v>40987.256157600001</v>
      </c>
      <c r="J133" s="196">
        <v>532499.87101370003</v>
      </c>
      <c r="K133" s="196">
        <v>198350.85950359999</v>
      </c>
      <c r="L133" s="196">
        <v>136279.24529250001</v>
      </c>
      <c r="M133" s="196">
        <v>23219.424858999999</v>
      </c>
      <c r="N133" s="196">
        <v>0</v>
      </c>
      <c r="O133" s="196">
        <v>0</v>
      </c>
      <c r="P133" s="196">
        <v>111605.986407</v>
      </c>
      <c r="Q133" s="196">
        <v>10706.766384299999</v>
      </c>
      <c r="R133" s="196">
        <v>18262.294981800002</v>
      </c>
      <c r="S133" s="196">
        <v>0</v>
      </c>
      <c r="T133" s="196">
        <v>541.65550229999997</v>
      </c>
      <c r="U133" s="196">
        <v>0</v>
      </c>
      <c r="V133" s="196">
        <v>0</v>
      </c>
      <c r="W133" s="196">
        <v>537.26269130000003</v>
      </c>
      <c r="X133" s="210">
        <v>785818.37054999999</v>
      </c>
      <c r="Y133" s="210">
        <v>278344.20868500002</v>
      </c>
      <c r="Z133" s="210">
        <v>143586.54513499999</v>
      </c>
      <c r="AA133" s="210">
        <v>24616.548448900001</v>
      </c>
      <c r="AB133" s="210">
        <v>0</v>
      </c>
      <c r="AC133" s="210">
        <v>0</v>
      </c>
      <c r="AD133" s="210">
        <v>153130.5052559</v>
      </c>
      <c r="AF133" s="209" t="s">
        <v>82</v>
      </c>
    </row>
    <row r="134" spans="1:32" ht="14" thickBot="1">
      <c r="A134" s="812"/>
      <c r="B134" s="209" t="s">
        <v>187</v>
      </c>
      <c r="C134" s="196">
        <v>1499975.6935531001</v>
      </c>
      <c r="D134" s="196">
        <v>344402.29962800001</v>
      </c>
      <c r="E134" s="196">
        <v>53971.341084899999</v>
      </c>
      <c r="F134" s="196">
        <v>10907.384405000001</v>
      </c>
      <c r="G134" s="196">
        <v>0</v>
      </c>
      <c r="H134" s="196">
        <v>0</v>
      </c>
      <c r="I134" s="196">
        <v>336161.04317409999</v>
      </c>
      <c r="J134" s="196">
        <v>2523582.5917652999</v>
      </c>
      <c r="K134" s="196">
        <v>1505811.069772</v>
      </c>
      <c r="L134" s="196">
        <v>447176.7459557</v>
      </c>
      <c r="M134" s="196">
        <v>135913.04004299999</v>
      </c>
      <c r="N134" s="196">
        <v>4303.5950027999997</v>
      </c>
      <c r="O134" s="196">
        <v>0</v>
      </c>
      <c r="P134" s="196">
        <v>296439.54242940003</v>
      </c>
      <c r="Q134" s="196">
        <v>148250.80821429999</v>
      </c>
      <c r="R134" s="196">
        <v>87682.149637299997</v>
      </c>
      <c r="S134" s="196">
        <v>27242.4526611</v>
      </c>
      <c r="T134" s="196">
        <v>26822.020356000001</v>
      </c>
      <c r="U134" s="196">
        <v>0</v>
      </c>
      <c r="V134" s="196">
        <v>0</v>
      </c>
      <c r="W134" s="196">
        <v>29758.959286900001</v>
      </c>
      <c r="X134" s="210">
        <v>4171809.0935327001</v>
      </c>
      <c r="Y134" s="210">
        <v>1937895.5190373</v>
      </c>
      <c r="Z134" s="210">
        <v>528390.53970179998</v>
      </c>
      <c r="AA134" s="210">
        <v>173642.444804</v>
      </c>
      <c r="AB134" s="210">
        <v>4303.5950027999997</v>
      </c>
      <c r="AC134" s="210">
        <v>0</v>
      </c>
      <c r="AD134" s="210">
        <v>662359.54489030002</v>
      </c>
      <c r="AF134" s="209" t="s">
        <v>187</v>
      </c>
    </row>
    <row r="135" spans="1:32" ht="14" thickBot="1">
      <c r="A135" s="812"/>
      <c r="B135" s="209" t="s">
        <v>121</v>
      </c>
      <c r="C135" s="196">
        <v>124445.6160559</v>
      </c>
      <c r="D135" s="196">
        <v>38151.369021099999</v>
      </c>
      <c r="E135" s="196">
        <v>12364.6430714</v>
      </c>
      <c r="F135" s="196">
        <v>0</v>
      </c>
      <c r="G135" s="196">
        <v>0</v>
      </c>
      <c r="H135" s="196">
        <v>0</v>
      </c>
      <c r="I135" s="196">
        <v>80732.765405900005</v>
      </c>
      <c r="J135" s="196">
        <v>343554.72834059998</v>
      </c>
      <c r="K135" s="196">
        <v>351918.59808530001</v>
      </c>
      <c r="L135" s="196">
        <v>69641.949960600003</v>
      </c>
      <c r="M135" s="196">
        <v>3869.9344556999999</v>
      </c>
      <c r="N135" s="196">
        <v>5392.2540458000003</v>
      </c>
      <c r="O135" s="196">
        <v>0</v>
      </c>
      <c r="P135" s="196">
        <v>68019.909975100003</v>
      </c>
      <c r="Q135" s="196">
        <v>29903.008942799999</v>
      </c>
      <c r="R135" s="196">
        <v>28306.610000699999</v>
      </c>
      <c r="S135" s="196">
        <v>18032.8221495</v>
      </c>
      <c r="T135" s="196">
        <v>37972.628956499997</v>
      </c>
      <c r="U135" s="196">
        <v>740.68861189999996</v>
      </c>
      <c r="V135" s="196">
        <v>0</v>
      </c>
      <c r="W135" s="196">
        <v>19429.732383499999</v>
      </c>
      <c r="X135" s="210">
        <v>497903.35333940003</v>
      </c>
      <c r="Y135" s="210">
        <v>418376.57710699999</v>
      </c>
      <c r="Z135" s="210">
        <v>100039.41518149999</v>
      </c>
      <c r="AA135" s="210">
        <v>41842.563412199997</v>
      </c>
      <c r="AB135" s="210">
        <v>6132.9426575999996</v>
      </c>
      <c r="AC135" s="210">
        <v>0</v>
      </c>
      <c r="AD135" s="210">
        <v>168182.40776440001</v>
      </c>
      <c r="AF135" s="209" t="s">
        <v>121</v>
      </c>
    </row>
    <row r="136" spans="1:32" ht="14" thickBot="1">
      <c r="A136" s="812"/>
      <c r="B136" s="209" t="s">
        <v>188</v>
      </c>
      <c r="C136" s="196">
        <v>16734.625234200001</v>
      </c>
      <c r="D136" s="196">
        <v>0</v>
      </c>
      <c r="E136" s="196">
        <v>0</v>
      </c>
      <c r="F136" s="196">
        <v>0</v>
      </c>
      <c r="G136" s="196">
        <v>0</v>
      </c>
      <c r="H136" s="196">
        <v>0</v>
      </c>
      <c r="I136" s="196">
        <v>26964.126659900001</v>
      </c>
      <c r="J136" s="196">
        <v>187574.4690862</v>
      </c>
      <c r="K136" s="196">
        <v>181163.8185044</v>
      </c>
      <c r="L136" s="196">
        <v>104253.3608005</v>
      </c>
      <c r="M136" s="196">
        <v>69887.126210699993</v>
      </c>
      <c r="N136" s="196">
        <v>0</v>
      </c>
      <c r="O136" s="196">
        <v>0</v>
      </c>
      <c r="P136" s="196">
        <v>17724.305003000001</v>
      </c>
      <c r="Q136" s="196">
        <v>116439.3260823</v>
      </c>
      <c r="R136" s="196">
        <v>58318.743113099998</v>
      </c>
      <c r="S136" s="196">
        <v>43681.022061700001</v>
      </c>
      <c r="T136" s="196">
        <v>281.38340190000002</v>
      </c>
      <c r="U136" s="196">
        <v>0</v>
      </c>
      <c r="V136" s="196">
        <v>0</v>
      </c>
      <c r="W136" s="196">
        <v>7220.2496688000001</v>
      </c>
      <c r="X136" s="210">
        <v>320748.42040270002</v>
      </c>
      <c r="Y136" s="210">
        <v>239482.5616176</v>
      </c>
      <c r="Z136" s="210">
        <v>147934.3828621</v>
      </c>
      <c r="AA136" s="210">
        <v>70168.509612599999</v>
      </c>
      <c r="AB136" s="210">
        <v>0</v>
      </c>
      <c r="AC136" s="210">
        <v>0</v>
      </c>
      <c r="AD136" s="210">
        <v>51908.681331799999</v>
      </c>
      <c r="AF136" s="209" t="s">
        <v>188</v>
      </c>
    </row>
    <row r="137" spans="1:32" ht="14" thickBot="1">
      <c r="A137" s="812"/>
      <c r="B137" s="209" t="s">
        <v>111</v>
      </c>
      <c r="C137" s="196">
        <v>9385.6713146000002</v>
      </c>
      <c r="D137" s="196">
        <v>0</v>
      </c>
      <c r="E137" s="196">
        <v>6915.6413296999999</v>
      </c>
      <c r="F137" s="196">
        <v>2996.0647914000001</v>
      </c>
      <c r="G137" s="196">
        <v>0</v>
      </c>
      <c r="H137" s="196">
        <v>0</v>
      </c>
      <c r="I137" s="196">
        <v>12070.752175600001</v>
      </c>
      <c r="J137" s="196">
        <v>413243.83015719999</v>
      </c>
      <c r="K137" s="196">
        <v>471864.67408959998</v>
      </c>
      <c r="L137" s="196">
        <v>341137.29208550003</v>
      </c>
      <c r="M137" s="196">
        <v>253964.8816735</v>
      </c>
      <c r="N137" s="196">
        <v>0</v>
      </c>
      <c r="O137" s="196">
        <v>0</v>
      </c>
      <c r="P137" s="196">
        <v>20108.340333100001</v>
      </c>
      <c r="Q137" s="196">
        <v>25618.705234000001</v>
      </c>
      <c r="R137" s="196">
        <v>39609.844242599997</v>
      </c>
      <c r="S137" s="196">
        <v>57620.4565535</v>
      </c>
      <c r="T137" s="196">
        <v>37852.715911200001</v>
      </c>
      <c r="U137" s="196">
        <v>3910.8268345000001</v>
      </c>
      <c r="V137" s="196">
        <v>0</v>
      </c>
      <c r="W137" s="196">
        <v>15428.614237399999</v>
      </c>
      <c r="X137" s="210">
        <v>448248.20670580002</v>
      </c>
      <c r="Y137" s="210">
        <v>511474.51833220001</v>
      </c>
      <c r="Z137" s="210">
        <v>405673.38996870001</v>
      </c>
      <c r="AA137" s="210">
        <v>294813.66237610002</v>
      </c>
      <c r="AB137" s="210">
        <v>3910.8268345000001</v>
      </c>
      <c r="AC137" s="210">
        <v>0</v>
      </c>
      <c r="AD137" s="210">
        <v>47607.706746099997</v>
      </c>
      <c r="AF137" s="209" t="s">
        <v>111</v>
      </c>
    </row>
    <row r="138" spans="1:32" ht="14" thickBot="1">
      <c r="A138" s="812"/>
      <c r="B138" s="209" t="s">
        <v>189</v>
      </c>
      <c r="C138" s="196">
        <v>0</v>
      </c>
      <c r="D138" s="196">
        <v>0</v>
      </c>
      <c r="E138" s="196">
        <v>0</v>
      </c>
      <c r="F138" s="196">
        <v>0</v>
      </c>
      <c r="G138" s="196">
        <v>0</v>
      </c>
      <c r="H138" s="196">
        <v>0</v>
      </c>
      <c r="I138" s="196">
        <v>0</v>
      </c>
      <c r="J138" s="196">
        <v>15388.1265131</v>
      </c>
      <c r="K138" s="196">
        <v>30662.3325702</v>
      </c>
      <c r="L138" s="196">
        <v>56000.780102999997</v>
      </c>
      <c r="M138" s="196">
        <v>37755.640216400003</v>
      </c>
      <c r="N138" s="196">
        <v>0</v>
      </c>
      <c r="O138" s="196">
        <v>0</v>
      </c>
      <c r="P138" s="196">
        <v>2141.8324553000002</v>
      </c>
      <c r="Q138" s="196">
        <v>7325.2578524</v>
      </c>
      <c r="R138" s="196">
        <v>0</v>
      </c>
      <c r="S138" s="196">
        <v>0</v>
      </c>
      <c r="T138" s="196">
        <v>10255.759247</v>
      </c>
      <c r="U138" s="196">
        <v>0</v>
      </c>
      <c r="V138" s="196">
        <v>0</v>
      </c>
      <c r="W138" s="196">
        <v>0</v>
      </c>
      <c r="X138" s="210">
        <v>22713.384365499998</v>
      </c>
      <c r="Y138" s="210">
        <v>30662.3325702</v>
      </c>
      <c r="Z138" s="210">
        <v>56000.780102999997</v>
      </c>
      <c r="AA138" s="210">
        <v>48011.399463399997</v>
      </c>
      <c r="AB138" s="210">
        <v>0</v>
      </c>
      <c r="AC138" s="210">
        <v>0</v>
      </c>
      <c r="AD138" s="210">
        <v>2141.8324553000002</v>
      </c>
      <c r="AF138" s="209" t="s">
        <v>189</v>
      </c>
    </row>
    <row r="139" spans="1:32" ht="14" thickBot="1">
      <c r="A139" s="812"/>
      <c r="B139" s="209" t="s">
        <v>96</v>
      </c>
      <c r="C139" s="196">
        <v>0</v>
      </c>
      <c r="D139" s="196">
        <v>13086.881101000001</v>
      </c>
      <c r="E139" s="196">
        <v>0</v>
      </c>
      <c r="F139" s="196">
        <v>0</v>
      </c>
      <c r="G139" s="196">
        <v>0</v>
      </c>
      <c r="H139" s="196">
        <v>0</v>
      </c>
      <c r="I139" s="196">
        <v>0</v>
      </c>
      <c r="J139" s="196">
        <v>62540.138294800003</v>
      </c>
      <c r="K139" s="196">
        <v>98821.573166500006</v>
      </c>
      <c r="L139" s="196">
        <v>78069.038250099999</v>
      </c>
      <c r="M139" s="196">
        <v>43919.357618299997</v>
      </c>
      <c r="N139" s="196">
        <v>0</v>
      </c>
      <c r="O139" s="196">
        <v>0</v>
      </c>
      <c r="P139" s="196">
        <v>10504.957388299999</v>
      </c>
      <c r="Q139" s="196">
        <v>17875.015805999999</v>
      </c>
      <c r="R139" s="196">
        <v>43646.486716799998</v>
      </c>
      <c r="S139" s="196">
        <v>18926.101803500002</v>
      </c>
      <c r="T139" s="196">
        <v>2295.6491070000002</v>
      </c>
      <c r="U139" s="196">
        <v>0</v>
      </c>
      <c r="V139" s="196">
        <v>0</v>
      </c>
      <c r="W139" s="196">
        <v>1220.3056570000001</v>
      </c>
      <c r="X139" s="210">
        <v>80415.154100900007</v>
      </c>
      <c r="Y139" s="210">
        <v>155554.94098419999</v>
      </c>
      <c r="Z139" s="210">
        <v>96995.1400536</v>
      </c>
      <c r="AA139" s="210">
        <v>46215.006725300002</v>
      </c>
      <c r="AB139" s="210">
        <v>0</v>
      </c>
      <c r="AC139" s="210">
        <v>0</v>
      </c>
      <c r="AD139" s="210">
        <v>11725.2630453</v>
      </c>
      <c r="AF139" s="209" t="s">
        <v>96</v>
      </c>
    </row>
    <row r="140" spans="1:32" ht="14" thickBot="1">
      <c r="A140" s="812"/>
      <c r="B140" s="209" t="s">
        <v>100</v>
      </c>
      <c r="C140" s="196">
        <v>3271.8985724999998</v>
      </c>
      <c r="D140" s="196">
        <v>4185.1903484000004</v>
      </c>
      <c r="E140" s="196">
        <v>0</v>
      </c>
      <c r="F140" s="196">
        <v>20508.4833602</v>
      </c>
      <c r="G140" s="196">
        <v>0</v>
      </c>
      <c r="H140" s="196">
        <v>0</v>
      </c>
      <c r="I140" s="196">
        <v>2372.1485005</v>
      </c>
      <c r="J140" s="196">
        <v>175107.92685359999</v>
      </c>
      <c r="K140" s="196">
        <v>376497.23967069999</v>
      </c>
      <c r="L140" s="196">
        <v>222401.0696509</v>
      </c>
      <c r="M140" s="196">
        <v>98319.215315199996</v>
      </c>
      <c r="N140" s="196">
        <v>0</v>
      </c>
      <c r="O140" s="196">
        <v>0</v>
      </c>
      <c r="P140" s="196">
        <v>17939.3783816</v>
      </c>
      <c r="Q140" s="196">
        <v>3724.3705657</v>
      </c>
      <c r="R140" s="196">
        <v>21126.133953299999</v>
      </c>
      <c r="S140" s="196">
        <v>5341.0395006999997</v>
      </c>
      <c r="T140" s="196">
        <v>3028.5694054000001</v>
      </c>
      <c r="U140" s="196">
        <v>0</v>
      </c>
      <c r="V140" s="196">
        <v>0</v>
      </c>
      <c r="W140" s="196">
        <v>8532.5832809999993</v>
      </c>
      <c r="X140" s="210">
        <v>182104.19599169999</v>
      </c>
      <c r="Y140" s="210">
        <v>401808.56397229998</v>
      </c>
      <c r="Z140" s="210">
        <v>227742.10915159999</v>
      </c>
      <c r="AA140" s="210">
        <v>121856.2680807</v>
      </c>
      <c r="AB140" s="210">
        <v>0</v>
      </c>
      <c r="AC140" s="210">
        <v>0</v>
      </c>
      <c r="AD140" s="210">
        <v>28844.110163099998</v>
      </c>
      <c r="AF140" s="209" t="s">
        <v>100</v>
      </c>
    </row>
    <row r="141" spans="1:32" ht="14" thickBot="1">
      <c r="A141" s="812"/>
      <c r="B141" s="209" t="s">
        <v>83</v>
      </c>
      <c r="C141" s="196">
        <v>28449.9389194</v>
      </c>
      <c r="D141" s="196">
        <v>9939.7506799999992</v>
      </c>
      <c r="E141" s="196">
        <v>7087.9063607999997</v>
      </c>
      <c r="F141" s="196">
        <v>15618.614954999999</v>
      </c>
      <c r="G141" s="196">
        <v>0</v>
      </c>
      <c r="H141" s="196">
        <v>0</v>
      </c>
      <c r="I141" s="196">
        <v>15368.9819044</v>
      </c>
      <c r="J141" s="196">
        <v>65535.713776299999</v>
      </c>
      <c r="K141" s="196">
        <v>66419.491655100006</v>
      </c>
      <c r="L141" s="196">
        <v>54111.746663400001</v>
      </c>
      <c r="M141" s="196">
        <v>26518.523111499999</v>
      </c>
      <c r="N141" s="196">
        <v>2358.0146814</v>
      </c>
      <c r="O141" s="196">
        <v>0</v>
      </c>
      <c r="P141" s="196">
        <v>22453.671606799999</v>
      </c>
      <c r="Q141" s="196">
        <v>36621.242994200002</v>
      </c>
      <c r="R141" s="196">
        <v>7199.5850773000002</v>
      </c>
      <c r="S141" s="196">
        <v>0</v>
      </c>
      <c r="T141" s="196">
        <v>0</v>
      </c>
      <c r="U141" s="196">
        <v>0</v>
      </c>
      <c r="V141" s="196">
        <v>0</v>
      </c>
      <c r="W141" s="196">
        <v>0</v>
      </c>
      <c r="X141" s="210">
        <v>130606.8956899</v>
      </c>
      <c r="Y141" s="210">
        <v>83558.827412500003</v>
      </c>
      <c r="Z141" s="210">
        <v>61199.653024300002</v>
      </c>
      <c r="AA141" s="210">
        <v>42137.138066500003</v>
      </c>
      <c r="AB141" s="210">
        <v>2358.0146814</v>
      </c>
      <c r="AC141" s="210">
        <v>0</v>
      </c>
      <c r="AD141" s="210">
        <v>37822.653511199998</v>
      </c>
      <c r="AF141" s="209" t="s">
        <v>83</v>
      </c>
    </row>
    <row r="143" spans="1:32" ht="26">
      <c r="C143" s="206" t="s">
        <v>178</v>
      </c>
      <c r="D143" s="206" t="s">
        <v>179</v>
      </c>
      <c r="E143" s="206" t="s">
        <v>180</v>
      </c>
      <c r="F143" s="206" t="s">
        <v>181</v>
      </c>
      <c r="G143" s="206" t="s">
        <v>159</v>
      </c>
      <c r="H143" s="206" t="s">
        <v>160</v>
      </c>
      <c r="I143" s="206" t="s">
        <v>161</v>
      </c>
      <c r="J143" s="211" t="s">
        <v>178</v>
      </c>
      <c r="K143" s="211" t="s">
        <v>179</v>
      </c>
      <c r="L143" s="211" t="s">
        <v>180</v>
      </c>
      <c r="M143" s="211" t="s">
        <v>181</v>
      </c>
      <c r="N143" s="211" t="s">
        <v>159</v>
      </c>
      <c r="O143" s="211" t="s">
        <v>160</v>
      </c>
      <c r="P143" s="211" t="s">
        <v>161</v>
      </c>
      <c r="Q143" s="206" t="s">
        <v>178</v>
      </c>
      <c r="R143" s="206" t="s">
        <v>179</v>
      </c>
      <c r="S143" s="206" t="s">
        <v>180</v>
      </c>
      <c r="T143" s="206" t="s">
        <v>181</v>
      </c>
      <c r="U143" s="206" t="s">
        <v>159</v>
      </c>
      <c r="V143" s="206" t="s">
        <v>160</v>
      </c>
      <c r="W143" s="206" t="s">
        <v>161</v>
      </c>
      <c r="X143" s="211" t="s">
        <v>178</v>
      </c>
      <c r="Y143" s="211" t="s">
        <v>179</v>
      </c>
      <c r="Z143" s="211" t="s">
        <v>180</v>
      </c>
      <c r="AA143" s="211" t="s">
        <v>181</v>
      </c>
      <c r="AB143" s="211" t="s">
        <v>159</v>
      </c>
      <c r="AC143" s="211" t="s">
        <v>160</v>
      </c>
      <c r="AD143" s="211" t="s">
        <v>161</v>
      </c>
    </row>
    <row r="144" spans="1:32">
      <c r="C144" s="813" t="s">
        <v>155</v>
      </c>
      <c r="D144" s="814"/>
      <c r="E144" s="814"/>
      <c r="F144" s="814"/>
      <c r="G144" s="814"/>
      <c r="H144" s="814"/>
      <c r="I144" s="814"/>
      <c r="J144" s="815" t="s">
        <v>156</v>
      </c>
      <c r="K144" s="815"/>
      <c r="L144" s="815"/>
      <c r="M144" s="815"/>
      <c r="N144" s="815"/>
      <c r="O144" s="815"/>
      <c r="P144" s="815"/>
      <c r="Q144" s="814" t="s">
        <v>157</v>
      </c>
      <c r="R144" s="814"/>
      <c r="S144" s="814"/>
      <c r="T144" s="814"/>
      <c r="U144" s="814"/>
      <c r="V144" s="814"/>
      <c r="W144" s="814"/>
      <c r="X144" s="815" t="s">
        <v>125</v>
      </c>
      <c r="Y144" s="815"/>
      <c r="Z144" s="815"/>
      <c r="AA144" s="815"/>
      <c r="AB144" s="815"/>
      <c r="AC144" s="815"/>
      <c r="AD144" s="815"/>
    </row>
    <row r="145" spans="1:22">
      <c r="A145" s="200" t="s">
        <v>174</v>
      </c>
    </row>
    <row r="147" spans="1:22">
      <c r="A147" s="190" t="s">
        <v>190</v>
      </c>
    </row>
    <row r="148" spans="1:22" ht="16">
      <c r="A148" s="212" t="s">
        <v>191</v>
      </c>
      <c r="B148" s="212" t="s">
        <v>192</v>
      </c>
      <c r="C148" s="212" t="s">
        <v>193</v>
      </c>
      <c r="D148" s="212" t="s">
        <v>194</v>
      </c>
      <c r="E148" s="212" t="s">
        <v>195</v>
      </c>
      <c r="F148" s="213" t="s">
        <v>196</v>
      </c>
      <c r="G148" s="212" t="s">
        <v>197</v>
      </c>
      <c r="H148" s="212" t="s">
        <v>198</v>
      </c>
      <c r="I148" s="212" t="s">
        <v>199</v>
      </c>
      <c r="J148" s="212" t="s">
        <v>200</v>
      </c>
      <c r="K148" s="212" t="s">
        <v>201</v>
      </c>
      <c r="L148" s="212" t="s">
        <v>202</v>
      </c>
      <c r="M148" s="212" t="s">
        <v>203</v>
      </c>
      <c r="N148" s="212" t="s">
        <v>204</v>
      </c>
      <c r="O148" s="212" t="s">
        <v>205</v>
      </c>
      <c r="P148" s="212" t="s">
        <v>206</v>
      </c>
      <c r="Q148" s="212" t="s">
        <v>207</v>
      </c>
      <c r="R148" s="212" t="s">
        <v>208</v>
      </c>
      <c r="S148" s="212" t="s">
        <v>209</v>
      </c>
      <c r="T148" s="212" t="s">
        <v>210</v>
      </c>
      <c r="U148" s="212" t="s">
        <v>211</v>
      </c>
      <c r="V148" s="212" t="s">
        <v>212</v>
      </c>
    </row>
    <row r="149" spans="1:22">
      <c r="A149" s="190" t="s">
        <v>35</v>
      </c>
      <c r="B149" s="190">
        <v>2015</v>
      </c>
      <c r="C149" s="190" t="s">
        <v>36</v>
      </c>
      <c r="D149" s="214">
        <v>54432252.562292077</v>
      </c>
      <c r="E149" s="214">
        <v>50850050.587716781</v>
      </c>
      <c r="F149" s="215">
        <v>0.93418971646496096</v>
      </c>
      <c r="G149" s="214">
        <v>45699713.095209002</v>
      </c>
      <c r="H149" s="215">
        <v>0.83957049256615668</v>
      </c>
      <c r="I149" s="214">
        <v>5150337.4925078014</v>
      </c>
      <c r="J149" s="215">
        <v>9.4619223898804727E-2</v>
      </c>
      <c r="K149" s="214">
        <v>1710943.9346545001</v>
      </c>
      <c r="L149" s="215">
        <v>3.1432539608690677E-2</v>
      </c>
      <c r="M149" s="214">
        <v>1871258.0399208004</v>
      </c>
      <c r="N149" s="215">
        <v>3.4377743926348431E-2</v>
      </c>
      <c r="O149" s="214">
        <v>49617573.328254692</v>
      </c>
      <c r="P149" s="215">
        <v>0.91154730867462297</v>
      </c>
      <c r="Q149" s="214">
        <v>1232477.2594621</v>
      </c>
      <c r="R149" s="215">
        <v>2.2642407790338225E-2</v>
      </c>
      <c r="S149" s="214">
        <v>39923433.857384205</v>
      </c>
      <c r="T149" s="215">
        <v>0.73345180436352453</v>
      </c>
    </row>
    <row r="150" spans="1:22">
      <c r="C150" s="190" t="s">
        <v>38</v>
      </c>
      <c r="D150" s="214">
        <v>34647066.452066399</v>
      </c>
      <c r="E150" s="214">
        <v>34495808.527752899</v>
      </c>
      <c r="F150" s="215">
        <v>0.99563432233078775</v>
      </c>
      <c r="G150" s="214">
        <v>33481272.4770151</v>
      </c>
      <c r="H150" s="215">
        <v>0.96635230354453949</v>
      </c>
      <c r="I150" s="214">
        <v>1014536.0507378</v>
      </c>
      <c r="J150" s="215">
        <v>2.9282018786248254E-2</v>
      </c>
      <c r="K150" s="214">
        <v>119889.7947022</v>
      </c>
      <c r="L150" s="215">
        <v>3.4603158933546483E-3</v>
      </c>
      <c r="M150" s="214">
        <v>31368.129611299999</v>
      </c>
      <c r="N150" s="215">
        <v>9.0536177585762558E-4</v>
      </c>
      <c r="O150" s="214">
        <v>34240114.134198599</v>
      </c>
      <c r="P150" s="215">
        <v>0.98825434994818939</v>
      </c>
      <c r="Q150" s="214">
        <v>255694.39355430001</v>
      </c>
      <c r="R150" s="215">
        <v>7.3799723825983552E-3</v>
      </c>
      <c r="S150" s="214">
        <v>31597504.809019901</v>
      </c>
      <c r="T150" s="215">
        <v>0.91198211117626615</v>
      </c>
    </row>
    <row r="151" spans="1:22" ht="14" thickBot="1">
      <c r="C151" s="190" t="s">
        <v>37</v>
      </c>
      <c r="D151" s="214">
        <v>19785186.110226106</v>
      </c>
      <c r="E151" s="214">
        <v>16354242.059964204</v>
      </c>
      <c r="F151" s="215">
        <v>0.8265902564096379</v>
      </c>
      <c r="G151" s="214">
        <v>12218440.6181938</v>
      </c>
      <c r="H151" s="215">
        <v>0.61755500050002643</v>
      </c>
      <c r="I151" s="214">
        <v>4135801.4417703995</v>
      </c>
      <c r="J151" s="215">
        <v>0.20903525590961122</v>
      </c>
      <c r="K151" s="214">
        <v>1591054.1399524</v>
      </c>
      <c r="L151" s="215">
        <v>8.041643536170999E-2</v>
      </c>
      <c r="M151" s="214">
        <v>1839889.9103095001</v>
      </c>
      <c r="N151" s="215">
        <v>9.2993308228651969E-2</v>
      </c>
      <c r="O151" s="214">
        <v>15377459.194056202</v>
      </c>
      <c r="P151" s="215">
        <v>0.77722085141813546</v>
      </c>
      <c r="Q151" s="214">
        <v>976782.8659079998</v>
      </c>
      <c r="R151" s="215">
        <v>4.9369404991502358E-2</v>
      </c>
      <c r="S151" s="214">
        <v>8325929.0483642993</v>
      </c>
      <c r="T151" s="215">
        <v>0.42081631185975993</v>
      </c>
    </row>
    <row r="152" spans="1:22" ht="17" thickBot="1">
      <c r="A152" s="216"/>
      <c r="B152" s="217"/>
      <c r="D152" s="218" t="s">
        <v>197</v>
      </c>
      <c r="E152" s="219" t="s">
        <v>199</v>
      </c>
      <c r="F152" s="219" t="s">
        <v>201</v>
      </c>
      <c r="G152" s="219" t="s">
        <v>203</v>
      </c>
      <c r="H152" s="219" t="s">
        <v>211</v>
      </c>
      <c r="I152" s="219" t="s">
        <v>212</v>
      </c>
      <c r="J152" s="220"/>
      <c r="K152" s="214"/>
      <c r="L152" s="215"/>
      <c r="M152" s="214"/>
      <c r="N152" s="215"/>
      <c r="O152" s="214"/>
      <c r="P152" s="215"/>
      <c r="Q152" s="214"/>
      <c r="R152" s="215"/>
      <c r="S152" s="214"/>
      <c r="T152" s="215"/>
    </row>
    <row r="153" spans="1:22">
      <c r="A153" s="221" t="s">
        <v>213</v>
      </c>
      <c r="C153" s="190" t="s">
        <v>36</v>
      </c>
      <c r="D153" s="222">
        <v>0.83957049256615668</v>
      </c>
      <c r="E153" s="222">
        <v>9.4619223898804727E-2</v>
      </c>
      <c r="F153" s="223">
        <v>3.1432539608690677E-2</v>
      </c>
      <c r="G153" s="222">
        <v>3.4377743926348431E-2</v>
      </c>
      <c r="H153" s="223">
        <v>0.77296156712399222</v>
      </c>
      <c r="I153" s="214"/>
      <c r="J153" s="215"/>
      <c r="K153" s="214"/>
      <c r="L153" s="215"/>
      <c r="M153" s="214"/>
      <c r="N153" s="215"/>
      <c r="O153" s="214"/>
      <c r="P153" s="215"/>
      <c r="Q153" s="214"/>
      <c r="R153" s="215"/>
      <c r="S153" s="214"/>
      <c r="T153" s="215"/>
    </row>
    <row r="154" spans="1:22">
      <c r="C154" s="190" t="s">
        <v>38</v>
      </c>
      <c r="D154" s="222">
        <v>0.96635230354453949</v>
      </c>
      <c r="E154" s="222">
        <v>2.9282018786248254E-2</v>
      </c>
      <c r="F154" s="223">
        <v>3.4603158933546483E-3</v>
      </c>
      <c r="G154" s="222">
        <v>9.0536177585762558E-4</v>
      </c>
      <c r="H154" s="223">
        <v>0.86098865039132622</v>
      </c>
      <c r="I154" s="214"/>
      <c r="J154" s="215"/>
      <c r="K154" s="214"/>
      <c r="L154" s="215"/>
      <c r="M154" s="214"/>
      <c r="N154" s="215"/>
      <c r="O154" s="214"/>
      <c r="P154" s="215"/>
      <c r="Q154" s="214"/>
      <c r="R154" s="215"/>
      <c r="S154" s="214"/>
      <c r="T154" s="215"/>
    </row>
    <row r="155" spans="1:22">
      <c r="C155" s="190" t="s">
        <v>37</v>
      </c>
      <c r="D155" s="222">
        <v>0.61755500050002643</v>
      </c>
      <c r="E155" s="222">
        <v>0.20903525590961122</v>
      </c>
      <c r="F155" s="223">
        <v>8.041643536170999E-2</v>
      </c>
      <c r="G155" s="222">
        <v>9.2993308228651969E-2</v>
      </c>
      <c r="H155" s="223">
        <v>0.61881188227627493</v>
      </c>
      <c r="I155" s="214"/>
      <c r="J155" s="215"/>
      <c r="K155" s="214"/>
      <c r="L155" s="215"/>
      <c r="M155" s="214"/>
      <c r="N155" s="215"/>
      <c r="O155" s="214"/>
      <c r="P155" s="215"/>
      <c r="Q155" s="214"/>
      <c r="R155" s="215"/>
      <c r="S155" s="214"/>
      <c r="T155" s="215"/>
    </row>
    <row r="156" spans="1:22" ht="14" thickBot="1">
      <c r="D156" s="214"/>
      <c r="E156" s="214"/>
      <c r="F156" s="215"/>
      <c r="G156" s="214"/>
      <c r="H156" s="215"/>
      <c r="I156" s="214"/>
      <c r="J156" s="215"/>
      <c r="K156" s="214"/>
      <c r="L156" s="215"/>
      <c r="M156" s="214"/>
      <c r="N156" s="215"/>
      <c r="O156" s="214"/>
      <c r="P156" s="215"/>
      <c r="Q156" s="214"/>
      <c r="R156" s="215"/>
      <c r="S156" s="214"/>
      <c r="T156" s="215"/>
    </row>
    <row r="157" spans="1:22" ht="20" thickBot="1">
      <c r="A157" s="224" t="s">
        <v>214</v>
      </c>
      <c r="B157" s="225"/>
      <c r="C157" s="226" t="s">
        <v>36</v>
      </c>
      <c r="D157" s="227">
        <v>84.697265471615651</v>
      </c>
      <c r="E157" s="227">
        <v>10.274696959451168</v>
      </c>
      <c r="F157" s="227">
        <v>1.8821310281364236</v>
      </c>
      <c r="G157" s="227">
        <v>3.1459065407967555</v>
      </c>
      <c r="H157" s="227">
        <v>71.90931084417501</v>
      </c>
      <c r="I157" s="228"/>
      <c r="J157" s="215"/>
      <c r="K157" s="214"/>
      <c r="L157" s="215"/>
      <c r="M157" s="214"/>
      <c r="N157" s="215"/>
      <c r="O157" s="214"/>
      <c r="P157" s="215"/>
      <c r="Q157" s="214"/>
      <c r="R157" s="215"/>
      <c r="S157" s="214"/>
      <c r="T157" s="215"/>
    </row>
    <row r="158" spans="1:22">
      <c r="A158" s="229"/>
      <c r="B158" s="230"/>
      <c r="C158" s="230" t="s">
        <v>38</v>
      </c>
      <c r="D158" s="231">
        <v>96.686083710851577</v>
      </c>
      <c r="E158" s="231">
        <v>2.8862658595030126</v>
      </c>
      <c r="F158" s="231">
        <v>0.34706320539369173</v>
      </c>
      <c r="G158" s="231">
        <v>8.0587224251718936E-2</v>
      </c>
      <c r="H158" s="232">
        <v>85.024629445261155</v>
      </c>
      <c r="I158" s="233">
        <v>97.282185530236433</v>
      </c>
      <c r="J158" s="215"/>
      <c r="K158" s="214"/>
      <c r="L158" s="215"/>
      <c r="M158" s="214"/>
      <c r="N158" s="215"/>
      <c r="O158" s="214"/>
      <c r="P158" s="215"/>
      <c r="Q158" s="214"/>
      <c r="R158" s="215"/>
      <c r="S158" s="214"/>
      <c r="T158" s="215"/>
    </row>
    <row r="159" spans="1:22" ht="14" thickBot="1">
      <c r="A159" s="234"/>
      <c r="B159" s="235"/>
      <c r="C159" s="235" t="s">
        <v>37</v>
      </c>
      <c r="D159" s="236">
        <v>62.625973368978443</v>
      </c>
      <c r="E159" s="236">
        <v>23.87672325871366</v>
      </c>
      <c r="F159" s="236">
        <v>4.7081752334136127</v>
      </c>
      <c r="G159" s="236">
        <v>8.7891281388942843</v>
      </c>
      <c r="H159" s="236">
        <v>47.764143064721516</v>
      </c>
      <c r="I159" s="237"/>
      <c r="J159" s="215"/>
      <c r="K159" s="214"/>
      <c r="L159" s="215"/>
      <c r="M159" s="214"/>
      <c r="N159" s="215"/>
      <c r="O159" s="214"/>
      <c r="P159" s="215"/>
      <c r="Q159" s="214"/>
      <c r="R159" s="215"/>
      <c r="S159" s="214"/>
      <c r="T159" s="215"/>
    </row>
    <row r="160" spans="1:22">
      <c r="D160" s="214"/>
      <c r="E160" s="214"/>
      <c r="F160" s="215"/>
      <c r="G160" s="214"/>
      <c r="H160" s="215"/>
      <c r="I160" s="214"/>
      <c r="J160" s="215"/>
      <c r="K160" s="214"/>
      <c r="L160" s="215"/>
      <c r="M160" s="214"/>
      <c r="N160" s="215"/>
      <c r="O160" s="214"/>
      <c r="P160" s="215"/>
      <c r="Q160" s="214"/>
      <c r="R160" s="215"/>
    </row>
    <row r="161" spans="1:28" ht="17" thickBot="1">
      <c r="A161" s="190" t="s">
        <v>215</v>
      </c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</row>
    <row r="162" spans="1:28" ht="23">
      <c r="A162" s="239" t="s">
        <v>216</v>
      </c>
      <c r="B162" s="240"/>
      <c r="C162" s="240"/>
      <c r="D162" s="240"/>
      <c r="F162" s="238"/>
      <c r="G162" s="238"/>
      <c r="H162" s="241"/>
      <c r="I162" s="242"/>
      <c r="J162" s="242"/>
      <c r="K162" s="242"/>
      <c r="L162" s="242"/>
      <c r="M162" s="242"/>
      <c r="N162" s="242"/>
      <c r="O162" s="242"/>
      <c r="P162" s="243"/>
      <c r="Q162" s="244"/>
    </row>
    <row r="163" spans="1:28" ht="16">
      <c r="A163" s="245"/>
      <c r="B163" s="246"/>
      <c r="C163" s="246"/>
      <c r="D163" s="246"/>
      <c r="E163" s="246"/>
      <c r="F163" s="238"/>
      <c r="G163" s="238"/>
      <c r="H163" s="247"/>
      <c r="I163" s="248"/>
      <c r="J163" s="248"/>
      <c r="K163" s="248"/>
      <c r="L163" s="248"/>
      <c r="M163" s="248"/>
      <c r="N163" s="248"/>
      <c r="O163" s="248"/>
      <c r="P163" s="249"/>
      <c r="Q163" s="250"/>
      <c r="T163" s="251"/>
      <c r="U163" s="251" t="s">
        <v>217</v>
      </c>
      <c r="V163" s="251"/>
      <c r="W163" s="251"/>
      <c r="X163" s="251"/>
      <c r="Y163" s="251"/>
      <c r="Z163" s="251"/>
      <c r="AA163" s="251"/>
      <c r="AB163" s="251"/>
    </row>
    <row r="164" spans="1:28" ht="23">
      <c r="A164" s="246"/>
      <c r="B164" s="252" t="s">
        <v>218</v>
      </c>
      <c r="C164" s="246"/>
      <c r="D164" s="246"/>
      <c r="E164" s="253"/>
      <c r="F164" s="246"/>
      <c r="G164" s="253"/>
      <c r="H164" s="254"/>
      <c r="I164" s="493" t="s">
        <v>217</v>
      </c>
      <c r="J164" s="255"/>
      <c r="K164" s="255"/>
      <c r="L164" s="255"/>
      <c r="M164" s="256"/>
      <c r="N164" s="255"/>
      <c r="O164" s="255"/>
      <c r="P164" s="249"/>
      <c r="Q164" s="250"/>
      <c r="T164" s="251"/>
      <c r="U164" s="251"/>
      <c r="V164" s="251"/>
      <c r="W164" s="251"/>
      <c r="X164" s="251"/>
      <c r="Y164" s="251"/>
      <c r="Z164" s="251"/>
      <c r="AA164" s="251"/>
      <c r="AB164" s="251"/>
    </row>
    <row r="165" spans="1:28" ht="16">
      <c r="A165" s="246"/>
      <c r="B165" s="246"/>
      <c r="C165" s="246"/>
      <c r="D165" s="246"/>
      <c r="E165" s="246"/>
      <c r="F165" s="246"/>
      <c r="G165" s="238"/>
      <c r="H165" s="247"/>
      <c r="I165" s="255"/>
      <c r="J165" s="248"/>
      <c r="K165" s="248"/>
      <c r="L165" s="255"/>
      <c r="M165" s="255"/>
      <c r="N165" s="255"/>
      <c r="O165" s="255"/>
      <c r="P165" s="249"/>
      <c r="Q165" s="250"/>
      <c r="T165" s="251"/>
      <c r="U165" s="251"/>
      <c r="V165" s="251"/>
      <c r="W165" s="251"/>
      <c r="X165" s="251"/>
      <c r="Y165" s="251"/>
      <c r="Z165" s="251"/>
      <c r="AA165" s="251"/>
      <c r="AB165" s="251"/>
    </row>
    <row r="166" spans="1:28" ht="16">
      <c r="A166" s="246"/>
      <c r="B166" s="246"/>
      <c r="C166" s="246"/>
      <c r="D166" s="246"/>
      <c r="E166" s="246"/>
      <c r="F166" s="246"/>
      <c r="G166" s="238"/>
      <c r="H166" s="247"/>
      <c r="I166" s="255"/>
      <c r="J166" s="257"/>
      <c r="K166" s="248"/>
      <c r="L166" s="255"/>
      <c r="M166" s="255"/>
      <c r="N166" s="255"/>
      <c r="O166" s="255"/>
      <c r="P166" s="249"/>
      <c r="Q166" s="250"/>
      <c r="T166" s="251"/>
      <c r="U166" s="251"/>
      <c r="V166" s="251"/>
      <c r="W166" s="251"/>
      <c r="X166" s="251"/>
      <c r="Y166" s="251"/>
      <c r="Z166" s="251"/>
      <c r="AA166" s="251"/>
      <c r="AB166" s="251"/>
    </row>
    <row r="167" spans="1:28" ht="16">
      <c r="A167" s="246"/>
      <c r="B167" s="246"/>
      <c r="C167" s="246"/>
      <c r="D167" s="246"/>
      <c r="E167" s="246"/>
      <c r="F167" s="246"/>
      <c r="G167" s="238"/>
      <c r="H167" s="247"/>
      <c r="I167" s="255"/>
      <c r="J167" s="248"/>
      <c r="K167" s="248"/>
      <c r="L167" s="255"/>
      <c r="M167" s="255"/>
      <c r="N167" s="255"/>
      <c r="O167" s="255"/>
      <c r="P167" s="249"/>
      <c r="Q167" s="250"/>
      <c r="T167" s="251"/>
      <c r="U167" s="251"/>
      <c r="V167" s="251"/>
      <c r="W167" s="251"/>
      <c r="X167" s="251"/>
      <c r="Y167" s="251"/>
      <c r="Z167" s="251"/>
      <c r="AA167" s="251"/>
      <c r="AB167" s="251"/>
    </row>
    <row r="168" spans="1:28" ht="16">
      <c r="A168" s="246"/>
      <c r="B168" s="246"/>
      <c r="C168" s="246"/>
      <c r="D168" s="246"/>
      <c r="E168" s="246"/>
      <c r="F168" s="246"/>
      <c r="G168" s="238"/>
      <c r="H168" s="247"/>
      <c r="I168" s="255"/>
      <c r="J168" s="248"/>
      <c r="K168" s="248"/>
      <c r="L168" s="255"/>
      <c r="M168" s="255"/>
      <c r="N168" s="255"/>
      <c r="O168" s="255"/>
      <c r="P168" s="249"/>
      <c r="Q168" s="250"/>
      <c r="T168" s="251"/>
      <c r="U168" s="251"/>
      <c r="V168" s="251"/>
      <c r="W168" s="251"/>
      <c r="X168" s="251"/>
      <c r="Y168" s="251"/>
      <c r="Z168" s="251"/>
      <c r="AA168" s="251"/>
      <c r="AB168" s="251"/>
    </row>
    <row r="169" spans="1:28" ht="16">
      <c r="A169" s="246"/>
      <c r="B169" s="246"/>
      <c r="C169" s="246"/>
      <c r="D169" s="246"/>
      <c r="E169" s="246"/>
      <c r="F169" s="246"/>
      <c r="G169" s="238"/>
      <c r="H169" s="247"/>
      <c r="I169" s="255"/>
      <c r="J169" s="248"/>
      <c r="K169" s="248"/>
      <c r="L169" s="255"/>
      <c r="M169" s="255"/>
      <c r="N169" s="255"/>
      <c r="O169" s="255"/>
      <c r="P169" s="249"/>
      <c r="Q169" s="250"/>
      <c r="T169" s="251"/>
      <c r="U169" s="251"/>
      <c r="V169" s="251"/>
      <c r="W169" s="251"/>
      <c r="X169" s="251"/>
      <c r="Y169" s="251"/>
      <c r="Z169" s="251"/>
      <c r="AA169" s="251"/>
      <c r="AB169" s="251"/>
    </row>
    <row r="170" spans="1:28" ht="17" thickBot="1">
      <c r="A170" s="246"/>
      <c r="B170" s="246"/>
      <c r="C170" s="246"/>
      <c r="D170" s="246"/>
      <c r="E170" s="246"/>
      <c r="F170" s="246"/>
      <c r="G170" s="238"/>
      <c r="H170" s="247"/>
      <c r="I170" s="255"/>
      <c r="J170" s="248"/>
      <c r="K170" s="248"/>
      <c r="L170" s="255"/>
      <c r="M170" s="255"/>
      <c r="N170" s="255"/>
      <c r="O170" s="255"/>
      <c r="P170" s="249"/>
      <c r="Q170" s="250"/>
      <c r="T170" s="251"/>
      <c r="U170" s="251"/>
      <c r="V170" s="251"/>
      <c r="W170" s="251"/>
      <c r="X170" s="251"/>
      <c r="Y170" s="251"/>
      <c r="Z170" s="251" t="s">
        <v>219</v>
      </c>
      <c r="AA170" s="251"/>
      <c r="AB170" s="251"/>
    </row>
    <row r="171" spans="1:28" ht="16">
      <c r="A171" s="246"/>
      <c r="B171" s="246"/>
      <c r="C171" s="246"/>
      <c r="D171" s="246"/>
      <c r="E171" s="246"/>
      <c r="F171" s="246"/>
      <c r="G171" s="238"/>
      <c r="H171" s="247"/>
      <c r="I171" s="255"/>
      <c r="J171" s="248"/>
      <c r="K171" s="248"/>
      <c r="L171" s="255"/>
      <c r="M171" s="258"/>
      <c r="N171" s="804" t="s">
        <v>219</v>
      </c>
      <c r="O171" s="804"/>
      <c r="P171" s="805"/>
      <c r="Q171" s="250"/>
      <c r="T171" s="251"/>
      <c r="U171" s="251"/>
      <c r="V171" s="251"/>
      <c r="W171" s="251"/>
      <c r="X171" s="251"/>
      <c r="Y171" s="251" t="s">
        <v>220</v>
      </c>
      <c r="Z171" s="251" t="s">
        <v>221</v>
      </c>
      <c r="AA171" s="251" t="s">
        <v>222</v>
      </c>
      <c r="AB171" s="251" t="s">
        <v>38</v>
      </c>
    </row>
    <row r="172" spans="1:28" ht="16">
      <c r="A172" s="246"/>
      <c r="B172" s="246"/>
      <c r="C172" s="246"/>
      <c r="D172" s="246"/>
      <c r="E172" s="246"/>
      <c r="F172" s="246"/>
      <c r="G172" s="238"/>
      <c r="H172" s="247"/>
      <c r="I172" s="255"/>
      <c r="J172" s="248"/>
      <c r="K172" s="248"/>
      <c r="L172" s="255"/>
      <c r="M172" s="259" t="s">
        <v>220</v>
      </c>
      <c r="N172" s="260" t="s">
        <v>36</v>
      </c>
      <c r="O172" s="261" t="s">
        <v>37</v>
      </c>
      <c r="P172" s="262" t="s">
        <v>38</v>
      </c>
      <c r="Q172" s="250"/>
      <c r="T172" s="251"/>
      <c r="U172" s="251"/>
      <c r="V172" s="251"/>
      <c r="W172" s="251"/>
      <c r="X172" s="251"/>
      <c r="Y172" s="251" t="s">
        <v>223</v>
      </c>
      <c r="Z172" s="251">
        <v>2015</v>
      </c>
      <c r="AA172" s="251">
        <v>2015</v>
      </c>
      <c r="AB172" s="251">
        <v>2015</v>
      </c>
    </row>
    <row r="173" spans="1:28" ht="16">
      <c r="A173" s="246"/>
      <c r="B173" s="246"/>
      <c r="C173" s="246"/>
      <c r="D173" s="246"/>
      <c r="E173" s="246"/>
      <c r="F173" s="246"/>
      <c r="G173" s="238"/>
      <c r="H173" s="247"/>
      <c r="I173" s="255"/>
      <c r="J173" s="248"/>
      <c r="K173" s="248"/>
      <c r="L173" s="255"/>
      <c r="M173" s="263" t="s">
        <v>223</v>
      </c>
      <c r="N173" s="264">
        <v>2015</v>
      </c>
      <c r="O173" s="261">
        <v>2015</v>
      </c>
      <c r="P173" s="262">
        <v>2015</v>
      </c>
      <c r="Q173" s="250"/>
      <c r="T173" s="251"/>
      <c r="U173" s="251"/>
      <c r="V173" s="251"/>
      <c r="W173" s="251"/>
      <c r="X173" s="251"/>
      <c r="Y173" s="251" t="s">
        <v>65</v>
      </c>
      <c r="Z173" s="251">
        <v>77</v>
      </c>
      <c r="AA173" s="251">
        <v>62</v>
      </c>
      <c r="AB173" s="251">
        <v>86</v>
      </c>
    </row>
    <row r="174" spans="1:28" ht="16">
      <c r="A174" s="246"/>
      <c r="B174" s="246"/>
      <c r="C174" s="246"/>
      <c r="D174" s="246"/>
      <c r="E174" s="246"/>
      <c r="F174" s="246"/>
      <c r="G174" s="238"/>
      <c r="H174" s="247"/>
      <c r="I174" s="255"/>
      <c r="J174" s="248"/>
      <c r="K174" s="248"/>
      <c r="L174" s="255"/>
      <c r="M174" s="557" t="s">
        <v>65</v>
      </c>
      <c r="N174" s="558">
        <v>77</v>
      </c>
      <c r="O174" s="559">
        <v>62</v>
      </c>
      <c r="P174" s="560">
        <v>86</v>
      </c>
      <c r="Q174" s="250"/>
      <c r="T174" s="251"/>
      <c r="U174" s="251"/>
      <c r="V174" s="251"/>
      <c r="W174" s="251"/>
      <c r="X174" s="251"/>
      <c r="Y174" s="251" t="s">
        <v>224</v>
      </c>
      <c r="Z174" s="251">
        <v>7</v>
      </c>
      <c r="AA174" s="251">
        <v>0</v>
      </c>
      <c r="AB174" s="251">
        <v>11</v>
      </c>
    </row>
    <row r="175" spans="1:28" ht="16">
      <c r="A175" s="246"/>
      <c r="B175" s="246"/>
      <c r="C175" s="246"/>
      <c r="D175" s="246"/>
      <c r="E175" s="246"/>
      <c r="F175" s="246"/>
      <c r="G175" s="238"/>
      <c r="H175" s="247"/>
      <c r="I175" s="255"/>
      <c r="J175" s="248"/>
      <c r="K175" s="248"/>
      <c r="L175" s="255"/>
      <c r="M175" s="561" t="s">
        <v>224</v>
      </c>
      <c r="N175" s="562">
        <v>7</v>
      </c>
      <c r="O175" s="563">
        <v>0</v>
      </c>
      <c r="P175" s="564">
        <v>11</v>
      </c>
      <c r="Q175" s="250"/>
      <c r="T175" s="251"/>
      <c r="U175" s="251"/>
      <c r="V175" s="251"/>
      <c r="W175" s="251"/>
      <c r="X175" s="251"/>
      <c r="Y175" s="251" t="s">
        <v>225</v>
      </c>
      <c r="Z175" s="251">
        <v>9</v>
      </c>
      <c r="AA175" s="251">
        <v>21</v>
      </c>
      <c r="AB175" s="251">
        <v>3</v>
      </c>
    </row>
    <row r="176" spans="1:28" ht="16">
      <c r="A176" s="246"/>
      <c r="B176" s="246"/>
      <c r="C176" s="246"/>
      <c r="D176" s="246"/>
      <c r="E176" s="246"/>
      <c r="F176" s="246"/>
      <c r="G176" s="238"/>
      <c r="H176" s="247"/>
      <c r="I176" s="255"/>
      <c r="J176" s="248"/>
      <c r="K176" s="248"/>
      <c r="L176" s="255"/>
      <c r="M176" s="569" t="s">
        <v>225</v>
      </c>
      <c r="N176" s="570">
        <v>9</v>
      </c>
      <c r="O176" s="571">
        <v>21</v>
      </c>
      <c r="P176" s="572">
        <v>3</v>
      </c>
      <c r="Q176" s="250"/>
      <c r="T176" s="251"/>
      <c r="U176" s="251"/>
      <c r="V176" s="251"/>
      <c r="W176" s="251"/>
      <c r="X176" s="251"/>
      <c r="Y176" s="251" t="s">
        <v>226</v>
      </c>
      <c r="Z176" s="251">
        <v>3</v>
      </c>
      <c r="AA176" s="251">
        <v>8</v>
      </c>
      <c r="AB176" s="251">
        <v>0</v>
      </c>
    </row>
    <row r="177" spans="1:28" ht="16">
      <c r="A177" s="246"/>
      <c r="B177" s="246"/>
      <c r="C177" s="246"/>
      <c r="D177" s="246"/>
      <c r="E177" s="246"/>
      <c r="F177" s="246"/>
      <c r="G177" s="238"/>
      <c r="H177" s="247"/>
      <c r="I177" s="255"/>
      <c r="J177" s="248"/>
      <c r="K177" s="248"/>
      <c r="L177" s="255"/>
      <c r="M177" s="565" t="s">
        <v>226</v>
      </c>
      <c r="N177" s="566">
        <v>3</v>
      </c>
      <c r="O177" s="567">
        <v>8</v>
      </c>
      <c r="P177" s="568">
        <v>0</v>
      </c>
      <c r="Q177" s="250"/>
      <c r="T177" s="251"/>
      <c r="U177" s="251"/>
      <c r="V177" s="251"/>
      <c r="W177" s="251"/>
      <c r="X177" s="251"/>
      <c r="Y177" s="251" t="s">
        <v>227</v>
      </c>
      <c r="Z177" s="251">
        <v>3</v>
      </c>
      <c r="AA177" s="251">
        <v>9</v>
      </c>
      <c r="AB177" s="251">
        <v>0</v>
      </c>
    </row>
    <row r="178" spans="1:28" ht="17" thickBot="1">
      <c r="A178" s="246"/>
      <c r="B178" s="246"/>
      <c r="C178" s="246"/>
      <c r="D178" s="246"/>
      <c r="E178" s="246"/>
      <c r="F178" s="246"/>
      <c r="G178" s="238"/>
      <c r="H178" s="247"/>
      <c r="I178" s="255"/>
      <c r="J178" s="248"/>
      <c r="K178" s="248"/>
      <c r="L178" s="255"/>
      <c r="M178" s="573" t="s">
        <v>227</v>
      </c>
      <c r="N178" s="574">
        <v>3</v>
      </c>
      <c r="O178" s="575">
        <v>9</v>
      </c>
      <c r="P178" s="576">
        <v>0</v>
      </c>
      <c r="Q178" s="250"/>
      <c r="T178" s="251"/>
      <c r="U178" s="251"/>
      <c r="V178" s="251"/>
      <c r="W178" s="251"/>
      <c r="X178" s="251"/>
      <c r="Y178" s="251"/>
      <c r="Z178" s="251"/>
      <c r="AA178" s="251"/>
      <c r="AB178" s="251"/>
    </row>
    <row r="179" spans="1:28" ht="16">
      <c r="A179" s="246"/>
      <c r="B179" s="246"/>
      <c r="C179" s="246"/>
      <c r="D179" s="246"/>
      <c r="E179" s="246"/>
      <c r="F179" s="246"/>
      <c r="G179" s="238"/>
      <c r="H179" s="247"/>
      <c r="I179" s="255"/>
      <c r="J179" s="248"/>
      <c r="K179" s="248"/>
      <c r="L179" s="255"/>
      <c r="M179" s="255"/>
      <c r="N179" s="255"/>
      <c r="O179" s="255"/>
      <c r="P179" s="249"/>
      <c r="Q179" s="250"/>
    </row>
    <row r="180" spans="1:28" ht="16">
      <c r="A180" s="246"/>
      <c r="B180" s="246"/>
      <c r="C180" s="246"/>
      <c r="D180" s="246"/>
      <c r="E180" s="246"/>
      <c r="F180" s="246"/>
      <c r="G180" s="238"/>
      <c r="H180" s="247"/>
      <c r="I180" s="255"/>
      <c r="J180" s="248"/>
      <c r="K180" s="248"/>
      <c r="L180" s="255"/>
      <c r="M180" s="255"/>
      <c r="N180" s="255"/>
      <c r="O180" s="255"/>
      <c r="P180" s="249"/>
      <c r="Q180" s="250"/>
    </row>
    <row r="181" spans="1:28" ht="16">
      <c r="A181" s="246"/>
      <c r="B181" s="246"/>
      <c r="C181" s="246"/>
      <c r="D181" s="246"/>
      <c r="E181" s="246"/>
      <c r="F181" s="246"/>
      <c r="G181" s="246"/>
      <c r="H181" s="270"/>
      <c r="I181" s="255"/>
      <c r="J181" s="255"/>
      <c r="K181" s="255"/>
      <c r="L181" s="255"/>
      <c r="M181" s="255"/>
      <c r="N181" s="255"/>
      <c r="O181" s="255"/>
      <c r="P181" s="249"/>
      <c r="Q181" s="250"/>
    </row>
    <row r="182" spans="1:28" ht="16">
      <c r="A182" s="246"/>
      <c r="B182" s="271"/>
      <c r="C182" s="246"/>
      <c r="D182" s="246"/>
      <c r="E182" s="246"/>
      <c r="F182" s="246"/>
      <c r="G182" s="246"/>
      <c r="H182" s="270"/>
      <c r="I182" s="255"/>
      <c r="J182" s="255"/>
      <c r="K182" s="255"/>
      <c r="L182" s="255"/>
      <c r="M182" s="255"/>
      <c r="N182" s="255"/>
      <c r="O182" s="255"/>
      <c r="P182" s="249"/>
      <c r="Q182" s="250"/>
    </row>
    <row r="183" spans="1:28" ht="16">
      <c r="A183" s="246"/>
      <c r="B183" s="246"/>
      <c r="C183" s="246"/>
      <c r="D183" s="246"/>
      <c r="E183" s="246"/>
      <c r="F183" s="246"/>
      <c r="G183" s="246"/>
      <c r="H183" s="270"/>
      <c r="I183" s="255"/>
      <c r="J183" s="255"/>
      <c r="K183" s="255"/>
      <c r="L183" s="255"/>
      <c r="M183" s="255"/>
      <c r="N183" s="255"/>
      <c r="O183" s="255"/>
      <c r="P183" s="249"/>
      <c r="Q183" s="250"/>
    </row>
    <row r="184" spans="1:28" ht="16">
      <c r="A184" s="246"/>
      <c r="B184" s="271"/>
      <c r="C184" s="246"/>
      <c r="D184" s="246"/>
      <c r="E184" s="246"/>
      <c r="F184" s="246"/>
      <c r="G184" s="246"/>
      <c r="H184" s="270"/>
      <c r="I184" s="255"/>
      <c r="J184" s="255"/>
      <c r="K184" s="255"/>
      <c r="L184" s="255"/>
      <c r="M184" s="255"/>
      <c r="N184" s="255"/>
      <c r="O184" s="255"/>
      <c r="P184" s="249"/>
      <c r="Q184" s="250"/>
    </row>
    <row r="185" spans="1:28" ht="16">
      <c r="A185" s="246"/>
      <c r="B185" s="271"/>
      <c r="C185" s="246"/>
      <c r="D185" s="246"/>
      <c r="E185" s="246"/>
      <c r="F185" s="246"/>
      <c r="G185" s="246"/>
      <c r="H185" s="270"/>
      <c r="I185" s="255"/>
      <c r="J185" s="255"/>
      <c r="K185" s="255"/>
      <c r="L185" s="255"/>
      <c r="M185" s="255"/>
      <c r="N185" s="255"/>
      <c r="O185" s="255"/>
      <c r="P185" s="249"/>
      <c r="Q185" s="250"/>
    </row>
    <row r="186" spans="1:28" ht="16">
      <c r="A186" s="246"/>
      <c r="B186" s="271"/>
      <c r="C186" s="246"/>
      <c r="D186" s="246"/>
      <c r="E186" s="246"/>
      <c r="F186" s="246"/>
      <c r="G186" s="246"/>
      <c r="H186" s="270"/>
      <c r="I186" s="255"/>
      <c r="J186" s="255"/>
      <c r="K186" s="255"/>
      <c r="L186" s="255"/>
      <c r="M186" s="255"/>
      <c r="N186" s="255"/>
      <c r="O186" s="255"/>
      <c r="P186" s="249"/>
      <c r="Q186" s="250"/>
    </row>
    <row r="187" spans="1:28" ht="16">
      <c r="A187" s="246"/>
      <c r="B187" s="271"/>
      <c r="C187" s="246"/>
      <c r="D187" s="246"/>
      <c r="E187" s="246"/>
      <c r="F187" s="246"/>
      <c r="G187" s="246"/>
      <c r="H187" s="270"/>
      <c r="I187" s="255"/>
      <c r="J187" s="255"/>
      <c r="K187" s="255"/>
      <c r="L187" s="255"/>
      <c r="M187" s="255"/>
      <c r="N187" s="255"/>
      <c r="O187" s="255"/>
      <c r="P187" s="249"/>
      <c r="Q187" s="250"/>
    </row>
    <row r="188" spans="1:28" ht="16">
      <c r="A188" s="246"/>
      <c r="B188" s="271"/>
      <c r="C188" s="246"/>
      <c r="D188" s="246"/>
      <c r="E188" s="246"/>
      <c r="F188" s="246"/>
      <c r="G188" s="246"/>
      <c r="H188" s="270"/>
      <c r="I188" s="255"/>
      <c r="J188" s="255"/>
      <c r="K188" s="255"/>
      <c r="L188" s="255"/>
      <c r="M188" s="255"/>
      <c r="N188" s="255"/>
      <c r="O188" s="255"/>
      <c r="P188" s="249"/>
      <c r="Q188" s="250"/>
    </row>
    <row r="189" spans="1:28" ht="17" thickBot="1">
      <c r="A189" s="246"/>
      <c r="B189" s="271" t="s">
        <v>228</v>
      </c>
      <c r="C189" s="246"/>
      <c r="D189" s="246"/>
      <c r="E189" s="246"/>
      <c r="F189" s="246"/>
      <c r="G189" s="271"/>
      <c r="H189" s="272"/>
      <c r="I189" s="273"/>
      <c r="J189" s="273"/>
      <c r="K189" s="273"/>
      <c r="L189" s="273"/>
      <c r="M189" s="273"/>
      <c r="N189" s="273"/>
      <c r="O189" s="273"/>
      <c r="P189" s="274"/>
      <c r="Q189" s="275"/>
    </row>
    <row r="190" spans="1:28" ht="17" thickBot="1">
      <c r="A190" s="276"/>
      <c r="B190" s="277"/>
      <c r="C190" s="276"/>
      <c r="D190" s="276"/>
      <c r="E190" s="276"/>
      <c r="F190" s="276"/>
      <c r="G190" s="276"/>
      <c r="H190" s="276"/>
      <c r="I190" s="276"/>
      <c r="J190" s="276"/>
      <c r="K190" s="246"/>
      <c r="L190" s="246"/>
      <c r="M190" s="246"/>
      <c r="N190" s="246"/>
      <c r="O190" s="246"/>
    </row>
    <row r="191" spans="1:28" ht="16">
      <c r="A191" s="276"/>
      <c r="B191" s="278"/>
      <c r="C191" s="806" t="s">
        <v>219</v>
      </c>
      <c r="D191" s="806"/>
      <c r="E191" s="807"/>
      <c r="F191" s="279"/>
      <c r="G191" s="279"/>
      <c r="H191" s="279"/>
      <c r="I191" s="280"/>
      <c r="J191" s="276"/>
      <c r="K191" s="246"/>
      <c r="L191" s="246"/>
      <c r="M191" s="246"/>
      <c r="N191" s="246"/>
      <c r="O191" s="246"/>
    </row>
    <row r="192" spans="1:28" ht="17" thickBot="1">
      <c r="A192" s="276"/>
      <c r="B192" s="281" t="s">
        <v>220</v>
      </c>
      <c r="C192" s="282" t="s">
        <v>221</v>
      </c>
      <c r="D192" s="283" t="s">
        <v>222</v>
      </c>
      <c r="E192" s="284" t="s">
        <v>38</v>
      </c>
      <c r="F192" s="285"/>
      <c r="G192" s="285"/>
      <c r="H192" s="286"/>
      <c r="I192" s="287"/>
      <c r="J192" s="276"/>
      <c r="K192" s="246"/>
      <c r="L192" s="246"/>
      <c r="M192" s="246"/>
      <c r="N192" s="246"/>
      <c r="O192" s="246"/>
    </row>
    <row r="193" spans="1:15" ht="17" thickBot="1">
      <c r="A193" s="276"/>
      <c r="B193" s="288" t="s">
        <v>229</v>
      </c>
      <c r="C193" s="289">
        <v>2015</v>
      </c>
      <c r="D193" s="283">
        <v>2015</v>
      </c>
      <c r="E193" s="284">
        <v>2015</v>
      </c>
      <c r="F193" s="808" t="s">
        <v>230</v>
      </c>
      <c r="G193" s="809"/>
      <c r="H193" s="809"/>
      <c r="I193" s="810"/>
      <c r="J193" s="276"/>
      <c r="K193" s="246"/>
      <c r="L193" s="246"/>
      <c r="M193" s="246"/>
      <c r="N193" s="246"/>
      <c r="O193" s="246"/>
    </row>
    <row r="194" spans="1:15" ht="16">
      <c r="A194" s="276"/>
      <c r="B194" s="290" t="s">
        <v>65</v>
      </c>
      <c r="C194" s="289" t="s">
        <v>70</v>
      </c>
      <c r="D194" s="291" t="s">
        <v>70</v>
      </c>
      <c r="E194" s="292">
        <v>85.024629450000006</v>
      </c>
      <c r="F194" s="293"/>
      <c r="G194" s="294" t="s">
        <v>36</v>
      </c>
      <c r="H194" s="294" t="s">
        <v>38</v>
      </c>
      <c r="I194" s="295" t="s">
        <v>37</v>
      </c>
      <c r="J194" s="276"/>
      <c r="K194" s="246"/>
      <c r="L194" s="246"/>
      <c r="M194" s="246"/>
      <c r="N194" s="246"/>
      <c r="O194" s="246"/>
    </row>
    <row r="195" spans="1:15" ht="16">
      <c r="A195" s="276"/>
      <c r="B195" s="290" t="s">
        <v>224</v>
      </c>
      <c r="C195" s="296">
        <v>84.697265470000005</v>
      </c>
      <c r="D195" s="297">
        <v>62.625973369999997</v>
      </c>
      <c r="E195" s="298">
        <v>11.66145427</v>
      </c>
      <c r="F195" s="299" t="s">
        <v>197</v>
      </c>
      <c r="G195" s="300">
        <v>84.697265471615651</v>
      </c>
      <c r="H195" s="300">
        <v>96.686083710851577</v>
      </c>
      <c r="I195" s="301">
        <v>62.625973368978443</v>
      </c>
      <c r="J195" s="276"/>
      <c r="K195" s="246"/>
      <c r="L195" s="246"/>
      <c r="M195" s="246"/>
      <c r="N195" s="246"/>
      <c r="O195" s="246"/>
    </row>
    <row r="196" spans="1:15" ht="16">
      <c r="A196" s="276"/>
      <c r="B196" s="290" t="s">
        <v>225</v>
      </c>
      <c r="C196" s="302">
        <v>10.27469696</v>
      </c>
      <c r="D196" s="303">
        <v>23.876723259999999</v>
      </c>
      <c r="E196" s="304">
        <v>2.88626586</v>
      </c>
      <c r="F196" s="305" t="s">
        <v>199</v>
      </c>
      <c r="G196" s="306">
        <v>10.274696959451168</v>
      </c>
      <c r="H196" s="306">
        <v>2.8862658595030126</v>
      </c>
      <c r="I196" s="307">
        <v>23.87672325871366</v>
      </c>
      <c r="J196" s="276"/>
      <c r="K196" s="246"/>
      <c r="L196" s="246"/>
      <c r="M196" s="246"/>
      <c r="N196" s="246"/>
      <c r="O196" s="246"/>
    </row>
    <row r="197" spans="1:15" ht="16">
      <c r="A197" s="276"/>
      <c r="B197" s="290" t="s">
        <v>226</v>
      </c>
      <c r="C197" s="296">
        <v>1.8821310280000001</v>
      </c>
      <c r="D197" s="297">
        <v>4.7081752330000004</v>
      </c>
      <c r="E197" s="298">
        <v>0.34706320540000002</v>
      </c>
      <c r="F197" s="299" t="s">
        <v>201</v>
      </c>
      <c r="G197" s="300">
        <v>1.8821310281364236</v>
      </c>
      <c r="H197" s="300">
        <v>0.34706320539369173</v>
      </c>
      <c r="I197" s="301">
        <v>4.7081752334136127</v>
      </c>
      <c r="J197" s="276"/>
      <c r="K197" s="246"/>
      <c r="L197" s="246"/>
      <c r="M197" s="246"/>
      <c r="N197" s="246"/>
      <c r="O197" s="246"/>
    </row>
    <row r="198" spans="1:15" ht="17" thickBot="1">
      <c r="A198" s="276"/>
      <c r="B198" s="308" t="s">
        <v>227</v>
      </c>
      <c r="C198" s="309">
        <v>3.145906541</v>
      </c>
      <c r="D198" s="310">
        <v>8.7891281390000007</v>
      </c>
      <c r="E198" s="311">
        <v>8.0587224299999996E-2</v>
      </c>
      <c r="F198" s="305" t="s">
        <v>203</v>
      </c>
      <c r="G198" s="306">
        <v>3.1459065407967555</v>
      </c>
      <c r="H198" s="306">
        <v>8.0587224251718936E-2</v>
      </c>
      <c r="I198" s="307">
        <v>8.7891281388942843</v>
      </c>
      <c r="J198" s="276"/>
      <c r="K198" s="246"/>
      <c r="L198" s="246"/>
      <c r="M198" s="246"/>
      <c r="N198" s="246"/>
      <c r="O198" s="246"/>
    </row>
    <row r="199" spans="1:15" ht="16">
      <c r="A199" s="276"/>
      <c r="B199" s="312"/>
      <c r="C199" s="286"/>
      <c r="D199" s="286"/>
      <c r="E199" s="286"/>
      <c r="F199" s="313" t="s">
        <v>211</v>
      </c>
      <c r="G199" s="314"/>
      <c r="H199" s="315">
        <v>85.024629445261155</v>
      </c>
      <c r="I199" s="316"/>
      <c r="J199" s="276"/>
      <c r="K199" s="246"/>
      <c r="L199" s="246"/>
      <c r="M199" s="246"/>
      <c r="N199" s="246"/>
      <c r="O199" s="246"/>
    </row>
    <row r="200" spans="1:15" ht="17" thickBot="1">
      <c r="A200" s="276"/>
      <c r="B200" s="317"/>
      <c r="C200" s="318"/>
      <c r="D200" s="318"/>
      <c r="E200" s="319"/>
      <c r="F200" s="320" t="s">
        <v>212</v>
      </c>
      <c r="G200" s="321"/>
      <c r="H200" s="321">
        <v>97.282185530236433</v>
      </c>
      <c r="I200" s="322"/>
      <c r="J200" s="323"/>
    </row>
    <row r="201" spans="1:15">
      <c r="A201" s="323"/>
      <c r="B201" s="323"/>
      <c r="C201" s="323"/>
      <c r="D201" s="323"/>
      <c r="E201" s="323"/>
      <c r="F201" s="323"/>
      <c r="G201" s="323"/>
      <c r="H201" s="323"/>
      <c r="I201" s="323"/>
      <c r="J201" s="323"/>
    </row>
  </sheetData>
  <mergeCells count="21">
    <mergeCell ref="A25:A37"/>
    <mergeCell ref="C9:I9"/>
    <mergeCell ref="J9:P9"/>
    <mergeCell ref="Q9:W9"/>
    <mergeCell ref="X9:AD9"/>
    <mergeCell ref="A12:A24"/>
    <mergeCell ref="Q144:W144"/>
    <mergeCell ref="X144:AD144"/>
    <mergeCell ref="A38:A50"/>
    <mergeCell ref="A51:A63"/>
    <mergeCell ref="A64:A76"/>
    <mergeCell ref="A77:A89"/>
    <mergeCell ref="A90:A102"/>
    <mergeCell ref="A103:A115"/>
    <mergeCell ref="N171:P171"/>
    <mergeCell ref="C191:E191"/>
    <mergeCell ref="F193:I193"/>
    <mergeCell ref="A116:A128"/>
    <mergeCell ref="A129:A141"/>
    <mergeCell ref="C144:I144"/>
    <mergeCell ref="J144:P144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5"/>
  <sheetViews>
    <sheetView topLeftCell="M9" workbookViewId="0">
      <selection activeCell="E17" sqref="E17"/>
    </sheetView>
  </sheetViews>
  <sheetFormatPr baseColWidth="10" defaultColWidth="15.6640625" defaultRowHeight="13"/>
  <cols>
    <col min="1" max="1" width="28.1640625" style="190" customWidth="1"/>
    <col min="2" max="16384" width="15.6640625" style="190"/>
  </cols>
  <sheetData>
    <row r="1" spans="1:21" s="188" customFormat="1" ht="29.25" customHeight="1" thickBot="1"/>
    <row r="2" spans="1:21" ht="18" customHeight="1" thickBot="1">
      <c r="A2" s="189" t="s">
        <v>149</v>
      </c>
    </row>
    <row r="3" spans="1:21" ht="18" customHeight="1" thickBot="1">
      <c r="A3" s="189" t="s">
        <v>150</v>
      </c>
    </row>
    <row r="4" spans="1:21" ht="18" customHeight="1" thickBot="1">
      <c r="A4" s="189" t="s">
        <v>151</v>
      </c>
    </row>
    <row r="5" spans="1:21" ht="14" thickBot="1">
      <c r="A5" s="189" t="s">
        <v>152</v>
      </c>
    </row>
    <row r="6" spans="1:21" ht="18" customHeight="1" thickBot="1">
      <c r="A6" s="191" t="s">
        <v>153</v>
      </c>
    </row>
    <row r="7" spans="1:21" ht="26.25" customHeight="1">
      <c r="A7" s="192" t="s">
        <v>154</v>
      </c>
      <c r="B7" s="817" t="s">
        <v>155</v>
      </c>
      <c r="C7" s="818"/>
      <c r="D7" s="818"/>
      <c r="E7" s="818"/>
      <c r="F7" s="818"/>
      <c r="G7" s="817" t="s">
        <v>156</v>
      </c>
      <c r="H7" s="818"/>
      <c r="I7" s="818"/>
      <c r="J7" s="818"/>
      <c r="K7" s="818"/>
      <c r="L7" s="817" t="s">
        <v>157</v>
      </c>
      <c r="M7" s="818"/>
      <c r="N7" s="818"/>
      <c r="O7" s="818"/>
      <c r="P7" s="818"/>
      <c r="Q7" s="817" t="s">
        <v>125</v>
      </c>
      <c r="R7" s="818"/>
      <c r="S7" s="818"/>
      <c r="T7" s="818"/>
      <c r="U7" s="818"/>
    </row>
    <row r="8" spans="1:21" ht="26.25" customHeight="1">
      <c r="A8" s="192" t="s">
        <v>158</v>
      </c>
      <c r="B8" s="193" t="s">
        <v>68</v>
      </c>
      <c r="C8" s="193" t="s">
        <v>69</v>
      </c>
      <c r="D8" s="193" t="s">
        <v>159</v>
      </c>
      <c r="E8" s="193" t="s">
        <v>160</v>
      </c>
      <c r="F8" s="193" t="s">
        <v>161</v>
      </c>
      <c r="G8" s="193" t="s">
        <v>68</v>
      </c>
      <c r="H8" s="193" t="s">
        <v>69</v>
      </c>
      <c r="I8" s="193" t="s">
        <v>159</v>
      </c>
      <c r="J8" s="193" t="s">
        <v>160</v>
      </c>
      <c r="K8" s="193" t="s">
        <v>161</v>
      </c>
      <c r="L8" s="193" t="s">
        <v>68</v>
      </c>
      <c r="M8" s="193" t="s">
        <v>69</v>
      </c>
      <c r="N8" s="193" t="s">
        <v>159</v>
      </c>
      <c r="O8" s="193" t="s">
        <v>160</v>
      </c>
      <c r="P8" s="193" t="s">
        <v>161</v>
      </c>
      <c r="Q8" s="193" t="s">
        <v>68</v>
      </c>
      <c r="R8" s="193" t="s">
        <v>69</v>
      </c>
      <c r="S8" s="193" t="s">
        <v>159</v>
      </c>
      <c r="T8" s="193" t="s">
        <v>160</v>
      </c>
      <c r="U8" s="193" t="s">
        <v>161</v>
      </c>
    </row>
    <row r="9" spans="1:21" ht="26.25" customHeight="1" thickBot="1">
      <c r="A9" s="194" t="s">
        <v>162</v>
      </c>
    </row>
    <row r="10" spans="1:21" ht="14" thickBot="1">
      <c r="A10" s="195" t="s">
        <v>163</v>
      </c>
      <c r="B10" s="196">
        <v>175901.298179</v>
      </c>
      <c r="C10" s="196">
        <v>826457.43842589995</v>
      </c>
      <c r="D10" s="196">
        <v>0</v>
      </c>
      <c r="E10" s="196">
        <v>4859565.6755464002</v>
      </c>
      <c r="F10" s="196">
        <v>22743.4981028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9985.7237776000002</v>
      </c>
      <c r="N10" s="196">
        <v>0</v>
      </c>
      <c r="O10" s="196">
        <v>345634.59846960002</v>
      </c>
      <c r="P10" s="196">
        <v>5547.6497234999997</v>
      </c>
      <c r="Q10" s="196">
        <v>175901.298179</v>
      </c>
      <c r="R10" s="196">
        <v>836443.16220350005</v>
      </c>
      <c r="S10" s="196">
        <v>0</v>
      </c>
      <c r="T10" s="196">
        <v>5205200.2740160003</v>
      </c>
      <c r="U10" s="196">
        <v>28291.147826299999</v>
      </c>
    </row>
    <row r="11" spans="1:21" ht="14" thickBot="1">
      <c r="A11" s="195" t="s">
        <v>164</v>
      </c>
      <c r="B11" s="196">
        <v>634501.99772920005</v>
      </c>
      <c r="C11" s="196">
        <v>1090781.9559837</v>
      </c>
      <c r="D11" s="196">
        <v>0</v>
      </c>
      <c r="E11" s="196">
        <v>1372496.9741962999</v>
      </c>
      <c r="F11" s="196">
        <v>35198.681595299997</v>
      </c>
      <c r="G11" s="196">
        <v>1193798.242845</v>
      </c>
      <c r="H11" s="196">
        <v>138466.0133123</v>
      </c>
      <c r="I11" s="196">
        <v>0</v>
      </c>
      <c r="J11" s="196">
        <v>2083849.6687397</v>
      </c>
      <c r="K11" s="196">
        <v>30080.808931299998</v>
      </c>
      <c r="L11" s="196">
        <v>11928.161390400001</v>
      </c>
      <c r="M11" s="196">
        <v>48248.617764199997</v>
      </c>
      <c r="N11" s="196">
        <v>0</v>
      </c>
      <c r="O11" s="196">
        <v>53451.417819200004</v>
      </c>
      <c r="P11" s="196">
        <v>0</v>
      </c>
      <c r="Q11" s="196">
        <v>1840228.4019646</v>
      </c>
      <c r="R11" s="196">
        <v>1277496.5870602999</v>
      </c>
      <c r="S11" s="196">
        <v>0</v>
      </c>
      <c r="T11" s="196">
        <v>3509798.0607552002</v>
      </c>
      <c r="U11" s="196">
        <v>65279.490526599999</v>
      </c>
    </row>
    <row r="12" spans="1:21" ht="14" thickBot="1">
      <c r="A12" s="195" t="s">
        <v>165</v>
      </c>
      <c r="B12" s="196">
        <v>200280.1941091</v>
      </c>
      <c r="C12" s="196">
        <v>300969.86870609998</v>
      </c>
      <c r="D12" s="196">
        <v>352.94215179999998</v>
      </c>
      <c r="E12" s="196">
        <v>352331.52763680002</v>
      </c>
      <c r="F12" s="196">
        <v>4352.4212656</v>
      </c>
      <c r="G12" s="196">
        <v>164641.2414043</v>
      </c>
      <c r="H12" s="196">
        <v>43234.795901799996</v>
      </c>
      <c r="I12" s="196">
        <v>1489.6897461999999</v>
      </c>
      <c r="J12" s="196">
        <v>42739.319421400003</v>
      </c>
      <c r="K12" s="196">
        <v>729.87896980000005</v>
      </c>
      <c r="L12" s="196">
        <v>5587.1729054999996</v>
      </c>
      <c r="M12" s="196">
        <v>3915.9302627000002</v>
      </c>
      <c r="N12" s="196">
        <v>0</v>
      </c>
      <c r="O12" s="196">
        <v>61652.751180400002</v>
      </c>
      <c r="P12" s="196">
        <v>0</v>
      </c>
      <c r="Q12" s="196">
        <v>370508.60841879999</v>
      </c>
      <c r="R12" s="196">
        <v>348120.59487059998</v>
      </c>
      <c r="S12" s="196">
        <v>1842.6318980999999</v>
      </c>
      <c r="T12" s="196">
        <v>456723.59823860001</v>
      </c>
      <c r="U12" s="196">
        <v>5082.3002354</v>
      </c>
    </row>
    <row r="13" spans="1:21" ht="14" thickBot="1">
      <c r="A13" s="195" t="s">
        <v>166</v>
      </c>
      <c r="B13" s="196">
        <v>469228.24241489999</v>
      </c>
      <c r="C13" s="196">
        <v>752592.68319370004</v>
      </c>
      <c r="D13" s="196">
        <v>3641.0721149999999</v>
      </c>
      <c r="E13" s="196">
        <v>1109830.4845577001</v>
      </c>
      <c r="F13" s="196">
        <v>8403.8972109000006</v>
      </c>
      <c r="G13" s="196">
        <v>144723.23023069999</v>
      </c>
      <c r="H13" s="196">
        <v>67304.902566499994</v>
      </c>
      <c r="I13" s="196">
        <v>3109.4179054000001</v>
      </c>
      <c r="J13" s="196">
        <v>30681.848241799999</v>
      </c>
      <c r="K13" s="196">
        <v>951.97480629999995</v>
      </c>
      <c r="L13" s="196">
        <v>0</v>
      </c>
      <c r="M13" s="196">
        <v>11421.884426500001</v>
      </c>
      <c r="N13" s="196">
        <v>0</v>
      </c>
      <c r="O13" s="196">
        <v>160092.57947160001</v>
      </c>
      <c r="P13" s="196">
        <v>1035.3878165000001</v>
      </c>
      <c r="Q13" s="196">
        <v>613951.47264559998</v>
      </c>
      <c r="R13" s="196">
        <v>831319.4701867</v>
      </c>
      <c r="S13" s="196">
        <v>6750.4900203999996</v>
      </c>
      <c r="T13" s="196">
        <v>1300604.9122711001</v>
      </c>
      <c r="U13" s="196">
        <v>10391.2598337</v>
      </c>
    </row>
    <row r="14" spans="1:21" ht="14" thickBot="1">
      <c r="A14" s="195" t="s">
        <v>167</v>
      </c>
      <c r="B14" s="196">
        <v>1030072.480716</v>
      </c>
      <c r="C14" s="196">
        <v>1025683.9725492999</v>
      </c>
      <c r="D14" s="196">
        <v>753.09607110000002</v>
      </c>
      <c r="E14" s="196">
        <v>2844016.4221433001</v>
      </c>
      <c r="F14" s="196">
        <v>44664.006349199997</v>
      </c>
      <c r="G14" s="196">
        <v>1638154.7642428</v>
      </c>
      <c r="H14" s="196">
        <v>498581.71475589997</v>
      </c>
      <c r="I14" s="196">
        <v>0</v>
      </c>
      <c r="J14" s="196">
        <v>2784916.1814106</v>
      </c>
      <c r="K14" s="196">
        <v>59275.948185699999</v>
      </c>
      <c r="L14" s="196">
        <v>201661.72742099999</v>
      </c>
      <c r="M14" s="196">
        <v>54042.560776400001</v>
      </c>
      <c r="N14" s="196">
        <v>0</v>
      </c>
      <c r="O14" s="196">
        <v>499496.14330529998</v>
      </c>
      <c r="P14" s="196">
        <v>6846.1251941</v>
      </c>
      <c r="Q14" s="196">
        <v>2869888.9723797999</v>
      </c>
      <c r="R14" s="196">
        <v>1578308.2480814999</v>
      </c>
      <c r="S14" s="196">
        <v>753.09607110000002</v>
      </c>
      <c r="T14" s="196">
        <v>6128428.7468590997</v>
      </c>
      <c r="U14" s="196">
        <v>110786.079729</v>
      </c>
    </row>
    <row r="15" spans="1:21" ht="14" thickBot="1">
      <c r="A15" s="195" t="s">
        <v>168</v>
      </c>
      <c r="B15" s="196">
        <v>605057.98236060003</v>
      </c>
      <c r="C15" s="196">
        <v>593330.54526519997</v>
      </c>
      <c r="D15" s="196">
        <v>0</v>
      </c>
      <c r="E15" s="196">
        <v>518712.58292820002</v>
      </c>
      <c r="F15" s="196">
        <v>12971.1787977</v>
      </c>
      <c r="G15" s="196">
        <v>621241.04694370006</v>
      </c>
      <c r="H15" s="196">
        <v>139046.98137349999</v>
      </c>
      <c r="I15" s="196">
        <v>0</v>
      </c>
      <c r="J15" s="196">
        <v>1050000.0666527001</v>
      </c>
      <c r="K15" s="196">
        <v>12307.995492800001</v>
      </c>
      <c r="L15" s="196">
        <v>12428.8474193</v>
      </c>
      <c r="M15" s="196">
        <v>0</v>
      </c>
      <c r="N15" s="196">
        <v>0</v>
      </c>
      <c r="O15" s="196">
        <v>137209.13025799999</v>
      </c>
      <c r="P15" s="196">
        <v>664.09072560000004</v>
      </c>
      <c r="Q15" s="196">
        <v>1238727.8767236001</v>
      </c>
      <c r="R15" s="196">
        <v>732377.52663870004</v>
      </c>
      <c r="S15" s="196">
        <v>0</v>
      </c>
      <c r="T15" s="196">
        <v>1705921.7798389001</v>
      </c>
      <c r="U15" s="196">
        <v>25943.265016000001</v>
      </c>
    </row>
    <row r="16" spans="1:21" ht="14" thickBot="1">
      <c r="A16" s="195" t="s">
        <v>169</v>
      </c>
      <c r="B16" s="196">
        <v>689022.03332429996</v>
      </c>
      <c r="C16" s="196">
        <v>3628607.8134039999</v>
      </c>
      <c r="D16" s="196">
        <v>4723.5966306</v>
      </c>
      <c r="E16" s="196">
        <v>8350588.7972526997</v>
      </c>
      <c r="F16" s="196">
        <v>185459.9664948</v>
      </c>
      <c r="G16" s="196">
        <v>65021.895817099998</v>
      </c>
      <c r="H16" s="196">
        <v>57620.903949500003</v>
      </c>
      <c r="I16" s="196">
        <v>0</v>
      </c>
      <c r="J16" s="196">
        <v>71834.8563498</v>
      </c>
      <c r="K16" s="196">
        <v>17842.531019800001</v>
      </c>
      <c r="L16" s="196">
        <v>8166.7452548000001</v>
      </c>
      <c r="M16" s="196">
        <v>24730.3801886</v>
      </c>
      <c r="N16" s="196">
        <v>0</v>
      </c>
      <c r="O16" s="196">
        <v>152787.50674129999</v>
      </c>
      <c r="P16" s="196">
        <v>11137.356732</v>
      </c>
      <c r="Q16" s="196">
        <v>762210.67439619999</v>
      </c>
      <c r="R16" s="196">
        <v>3710959.0975421001</v>
      </c>
      <c r="S16" s="196">
        <v>4723.5966306</v>
      </c>
      <c r="T16" s="196">
        <v>8575211.1603437997</v>
      </c>
      <c r="U16" s="196">
        <v>214439.85424650001</v>
      </c>
    </row>
    <row r="17" spans="1:21" ht="14" thickBot="1">
      <c r="A17" s="195" t="s">
        <v>170</v>
      </c>
      <c r="B17" s="196">
        <v>590943.54773690004</v>
      </c>
      <c r="C17" s="196">
        <v>406904.82798210002</v>
      </c>
      <c r="D17" s="196">
        <v>750.12546010000005</v>
      </c>
      <c r="E17" s="196">
        <v>732316.04094109999</v>
      </c>
      <c r="F17" s="196">
        <v>17776.2320105</v>
      </c>
      <c r="G17" s="196">
        <v>1505021.9871233001</v>
      </c>
      <c r="H17" s="196">
        <v>148604.3210651</v>
      </c>
      <c r="I17" s="196">
        <v>0</v>
      </c>
      <c r="J17" s="196">
        <v>530336.48224429996</v>
      </c>
      <c r="K17" s="196">
        <v>29713.242897600001</v>
      </c>
      <c r="L17" s="196">
        <v>16565.4720118</v>
      </c>
      <c r="M17" s="196">
        <v>0</v>
      </c>
      <c r="N17" s="196">
        <v>0</v>
      </c>
      <c r="O17" s="196">
        <v>254085.92335910001</v>
      </c>
      <c r="P17" s="196">
        <v>2588.0319657</v>
      </c>
      <c r="Q17" s="196">
        <v>2112531.0068720998</v>
      </c>
      <c r="R17" s="196">
        <v>555509.14904719999</v>
      </c>
      <c r="S17" s="196">
        <v>750.12546010000005</v>
      </c>
      <c r="T17" s="196">
        <v>1516738.4465444</v>
      </c>
      <c r="U17" s="196">
        <v>50077.506873699997</v>
      </c>
    </row>
    <row r="18" spans="1:21" ht="14" thickBot="1">
      <c r="A18" s="195" t="s">
        <v>171</v>
      </c>
      <c r="B18" s="196">
        <v>421327.69091300003</v>
      </c>
      <c r="C18" s="196">
        <v>215589.2755861</v>
      </c>
      <c r="D18" s="196">
        <v>0</v>
      </c>
      <c r="E18" s="196">
        <v>501753.79850709997</v>
      </c>
      <c r="F18" s="196">
        <v>6409.5855216</v>
      </c>
      <c r="G18" s="196">
        <v>1940332.9239965</v>
      </c>
      <c r="H18" s="196">
        <v>556939.36160890001</v>
      </c>
      <c r="I18" s="196">
        <v>6108.0058367000001</v>
      </c>
      <c r="J18" s="196">
        <v>1816946.6193256001</v>
      </c>
      <c r="K18" s="196">
        <v>42847.698677300003</v>
      </c>
      <c r="L18" s="196">
        <v>12604.393164499999</v>
      </c>
      <c r="M18" s="196">
        <v>0</v>
      </c>
      <c r="N18" s="196">
        <v>0</v>
      </c>
      <c r="O18" s="196">
        <v>133173.2387097</v>
      </c>
      <c r="P18" s="196">
        <v>0</v>
      </c>
      <c r="Q18" s="196">
        <v>2374265.0080741001</v>
      </c>
      <c r="R18" s="196">
        <v>772528.63719499996</v>
      </c>
      <c r="S18" s="196">
        <v>6108.0058367000001</v>
      </c>
      <c r="T18" s="196">
        <v>2451873.6565423999</v>
      </c>
      <c r="U18" s="196">
        <v>49257.284198900001</v>
      </c>
    </row>
    <row r="19" spans="1:21" ht="14" thickBot="1">
      <c r="A19" s="195" t="s">
        <v>125</v>
      </c>
      <c r="B19" s="196">
        <v>4816335.4674830996</v>
      </c>
      <c r="C19" s="196">
        <v>8840918.3810961992</v>
      </c>
      <c r="D19" s="196">
        <v>10220.832428600001</v>
      </c>
      <c r="E19" s="196">
        <v>20641612.303709701</v>
      </c>
      <c r="F19" s="196">
        <v>337979.46734839998</v>
      </c>
      <c r="G19" s="196">
        <v>7272935.3326033</v>
      </c>
      <c r="H19" s="196">
        <v>1649798.9945334999</v>
      </c>
      <c r="I19" s="196">
        <v>10707.1134883</v>
      </c>
      <c r="J19" s="196">
        <v>8411305.0423857998</v>
      </c>
      <c r="K19" s="196">
        <v>193750.07898039999</v>
      </c>
      <c r="L19" s="196">
        <v>268942.51956729998</v>
      </c>
      <c r="M19" s="196">
        <v>152345.09719589999</v>
      </c>
      <c r="N19" s="196">
        <v>0</v>
      </c>
      <c r="O19" s="196">
        <v>1797583.2893141001</v>
      </c>
      <c r="P19" s="196">
        <v>27818.642157300001</v>
      </c>
      <c r="Q19" s="196">
        <v>12358213.3196539</v>
      </c>
      <c r="R19" s="196">
        <v>10643062.4728257</v>
      </c>
      <c r="S19" s="196">
        <v>20927.945917000001</v>
      </c>
      <c r="T19" s="196">
        <v>30850500.635409601</v>
      </c>
      <c r="U19" s="196">
        <v>559548.18848610006</v>
      </c>
    </row>
    <row r="21" spans="1:21">
      <c r="A21" s="190" t="s">
        <v>172</v>
      </c>
      <c r="B21" s="197">
        <f>B19/SUM($B$19:$F$19)</f>
        <v>0.13901134960867378</v>
      </c>
      <c r="C21" s="197"/>
      <c r="G21" s="197">
        <f>(G19+L19)/SUM(G19:P19)</f>
        <v>0.38118811772372502</v>
      </c>
      <c r="Q21" s="197">
        <f>Q19/SUM(Q19:U19)</f>
        <v>0.22703843287600772</v>
      </c>
    </row>
    <row r="22" spans="1:21" ht="15">
      <c r="A22" s="198" t="s">
        <v>173</v>
      </c>
      <c r="B22" s="197"/>
      <c r="C22" s="199">
        <f>1-B21</f>
        <v>0.86098865039132622</v>
      </c>
      <c r="H22" s="199">
        <f>1-G21</f>
        <v>0.61881188227627493</v>
      </c>
      <c r="R22" s="199">
        <f>1-Q21</f>
        <v>0.77296156712399222</v>
      </c>
    </row>
    <row r="25" spans="1:21">
      <c r="A25" s="200" t="s">
        <v>174</v>
      </c>
    </row>
  </sheetData>
  <mergeCells count="4">
    <mergeCell ref="B7:F7"/>
    <mergeCell ref="G7:K7"/>
    <mergeCell ref="L7:P7"/>
    <mergeCell ref="Q7:U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7"/>
  <sheetViews>
    <sheetView topLeftCell="A154" workbookViewId="0">
      <selection activeCell="B162" sqref="B162"/>
    </sheetView>
  </sheetViews>
  <sheetFormatPr baseColWidth="10" defaultColWidth="15.6640625" defaultRowHeight="13"/>
  <cols>
    <col min="1" max="1" width="15.6640625" style="190"/>
    <col min="2" max="2" width="29.5" style="190" customWidth="1"/>
    <col min="3" max="3" width="11.5" style="190" bestFit="1" customWidth="1"/>
    <col min="4" max="4" width="12.5" style="190" bestFit="1" customWidth="1"/>
    <col min="5" max="5" width="12.6640625" style="190" bestFit="1" customWidth="1"/>
    <col min="6" max="6" width="18.1640625" style="190" customWidth="1"/>
    <col min="7" max="7" width="11.5" style="190" customWidth="1"/>
    <col min="8" max="8" width="12" style="190" bestFit="1" customWidth="1"/>
    <col min="9" max="9" width="10.1640625" style="190" bestFit="1" customWidth="1"/>
    <col min="10" max="10" width="11.5" style="190" bestFit="1" customWidth="1"/>
    <col min="11" max="11" width="12.5" style="190" bestFit="1" customWidth="1"/>
    <col min="12" max="12" width="12.6640625" style="190" bestFit="1" customWidth="1"/>
    <col min="13" max="13" width="11.1640625" style="190" customWidth="1"/>
    <col min="14" max="14" width="10.5" style="190" bestFit="1" customWidth="1"/>
    <col min="15" max="15" width="12" style="190" bestFit="1" customWidth="1"/>
    <col min="16" max="16" width="10.1640625" style="190" bestFit="1" customWidth="1"/>
    <col min="17" max="17" width="11.5" style="190" bestFit="1" customWidth="1"/>
    <col min="18" max="18" width="12.5" style="190" bestFit="1" customWidth="1"/>
    <col min="19" max="19" width="12.6640625" style="190" bestFit="1" customWidth="1"/>
    <col min="20" max="20" width="10.1640625" style="190" bestFit="1" customWidth="1"/>
    <col min="21" max="21" width="10.5" style="190" bestFit="1" customWidth="1"/>
    <col min="22" max="22" width="12" style="190" bestFit="1" customWidth="1"/>
    <col min="23" max="23" width="10.1640625" style="190" bestFit="1" customWidth="1"/>
    <col min="24" max="24" width="11.5" style="190" bestFit="1" customWidth="1"/>
    <col min="25" max="25" width="12.5" style="190" bestFit="1" customWidth="1"/>
    <col min="26" max="26" width="12.6640625" style="190" bestFit="1" customWidth="1"/>
    <col min="27" max="27" width="10.1640625" style="190" bestFit="1" customWidth="1"/>
    <col min="28" max="28" width="10.5" style="190" bestFit="1" customWidth="1"/>
    <col min="29" max="29" width="12" style="190" bestFit="1" customWidth="1"/>
    <col min="30" max="30" width="10.1640625" style="190" bestFit="1" customWidth="1"/>
    <col min="31" max="31" width="31.1640625" style="190" customWidth="1"/>
    <col min="32" max="16384" width="15.6640625" style="190"/>
  </cols>
  <sheetData>
    <row r="1" spans="1:30" s="188" customFormat="1" ht="25.25" customHeight="1" thickBot="1"/>
    <row r="2" spans="1:30" ht="14" thickBot="1">
      <c r="A2" s="189" t="s">
        <v>231</v>
      </c>
    </row>
    <row r="3" spans="1:30" ht="14" thickBot="1">
      <c r="A3" s="189" t="s">
        <v>232</v>
      </c>
    </row>
    <row r="4" spans="1:30" ht="14" thickBot="1">
      <c r="A4" s="189" t="s">
        <v>233</v>
      </c>
    </row>
    <row r="5" spans="1:30" ht="14" thickBot="1"/>
    <row r="6" spans="1:30" ht="14" thickBot="1">
      <c r="A6" s="189" t="s">
        <v>152</v>
      </c>
    </row>
    <row r="7" spans="1:30" ht="14" thickBot="1">
      <c r="A7" s="191" t="s">
        <v>153</v>
      </c>
      <c r="B7" s="201" t="s">
        <v>234</v>
      </c>
    </row>
    <row r="9" spans="1:30">
      <c r="A9" s="202"/>
      <c r="B9" s="324" t="s">
        <v>235</v>
      </c>
      <c r="C9" s="814" t="s">
        <v>155</v>
      </c>
      <c r="D9" s="824"/>
      <c r="E9" s="824"/>
      <c r="F9" s="824"/>
      <c r="G9" s="824"/>
      <c r="H9" s="824"/>
      <c r="I9" s="824"/>
      <c r="J9" s="815" t="s">
        <v>156</v>
      </c>
      <c r="K9" s="822"/>
      <c r="L9" s="822"/>
      <c r="M9" s="822"/>
      <c r="N9" s="822"/>
      <c r="O9" s="822"/>
      <c r="P9" s="822"/>
      <c r="Q9" s="814" t="s">
        <v>157</v>
      </c>
      <c r="R9" s="824"/>
      <c r="S9" s="824"/>
      <c r="T9" s="824"/>
      <c r="U9" s="824"/>
      <c r="V9" s="824"/>
      <c r="W9" s="824"/>
      <c r="X9" s="815" t="s">
        <v>125</v>
      </c>
      <c r="Y9" s="822"/>
      <c r="Z9" s="822"/>
      <c r="AA9" s="822"/>
      <c r="AB9" s="822"/>
      <c r="AC9" s="822"/>
      <c r="AD9" s="822"/>
    </row>
    <row r="10" spans="1:30" ht="26">
      <c r="A10" s="204" t="s">
        <v>162</v>
      </c>
      <c r="B10" s="205" t="s">
        <v>236</v>
      </c>
      <c r="C10" s="206" t="s">
        <v>178</v>
      </c>
      <c r="D10" s="206" t="s">
        <v>179</v>
      </c>
      <c r="E10" s="206" t="s">
        <v>180</v>
      </c>
      <c r="F10" s="206" t="s">
        <v>181</v>
      </c>
      <c r="G10" s="206" t="s">
        <v>159</v>
      </c>
      <c r="H10" s="206" t="s">
        <v>160</v>
      </c>
      <c r="I10" s="206" t="s">
        <v>161</v>
      </c>
      <c r="J10" s="206" t="s">
        <v>178</v>
      </c>
      <c r="K10" s="206" t="s">
        <v>179</v>
      </c>
      <c r="L10" s="206" t="s">
        <v>180</v>
      </c>
      <c r="M10" s="206" t="s">
        <v>181</v>
      </c>
      <c r="N10" s="206" t="s">
        <v>159</v>
      </c>
      <c r="O10" s="206" t="s">
        <v>160</v>
      </c>
      <c r="P10" s="206" t="s">
        <v>161</v>
      </c>
      <c r="Q10" s="206" t="s">
        <v>178</v>
      </c>
      <c r="R10" s="206" t="s">
        <v>179</v>
      </c>
      <c r="S10" s="206" t="s">
        <v>180</v>
      </c>
      <c r="T10" s="206" t="s">
        <v>181</v>
      </c>
      <c r="U10" s="206" t="s">
        <v>159</v>
      </c>
      <c r="V10" s="206" t="s">
        <v>160</v>
      </c>
      <c r="W10" s="206" t="s">
        <v>161</v>
      </c>
      <c r="X10" s="206" t="s">
        <v>178</v>
      </c>
      <c r="Y10" s="206" t="s">
        <v>179</v>
      </c>
      <c r="Z10" s="206" t="s">
        <v>180</v>
      </c>
      <c r="AA10" s="206" t="s">
        <v>181</v>
      </c>
      <c r="AB10" s="206" t="s">
        <v>159</v>
      </c>
      <c r="AC10" s="206" t="s">
        <v>160</v>
      </c>
      <c r="AD10" s="206" t="s">
        <v>161</v>
      </c>
    </row>
    <row r="11" spans="1:30" ht="14" thickBot="1">
      <c r="A11" s="202"/>
      <c r="B11" s="325" t="s">
        <v>237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</row>
    <row r="12" spans="1:30" ht="14" thickBot="1">
      <c r="A12" s="821" t="s">
        <v>163</v>
      </c>
      <c r="B12" s="195" t="s">
        <v>183</v>
      </c>
      <c r="C12" s="326">
        <v>0</v>
      </c>
      <c r="D12" s="326">
        <v>0</v>
      </c>
      <c r="E12" s="326">
        <v>0</v>
      </c>
      <c r="F12" s="326">
        <v>0</v>
      </c>
      <c r="G12" s="326">
        <v>0</v>
      </c>
      <c r="H12" s="326">
        <v>4933548.1434164001</v>
      </c>
      <c r="I12" s="326">
        <v>0</v>
      </c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326">
        <v>0</v>
      </c>
      <c r="P12" s="326">
        <v>0</v>
      </c>
      <c r="Q12" s="326">
        <v>0</v>
      </c>
      <c r="R12" s="326">
        <v>0</v>
      </c>
      <c r="S12" s="326">
        <v>0</v>
      </c>
      <c r="T12" s="326">
        <v>0</v>
      </c>
      <c r="U12" s="326">
        <v>0</v>
      </c>
      <c r="V12" s="326">
        <v>251970.76657090001</v>
      </c>
      <c r="W12" s="326">
        <v>0</v>
      </c>
      <c r="X12" s="326">
        <v>0</v>
      </c>
      <c r="Y12" s="326">
        <v>0</v>
      </c>
      <c r="Z12" s="326">
        <v>0</v>
      </c>
      <c r="AA12" s="326">
        <v>0</v>
      </c>
      <c r="AB12" s="326">
        <v>0</v>
      </c>
      <c r="AC12" s="326">
        <v>5185518.9099872997</v>
      </c>
      <c r="AD12" s="326">
        <v>0</v>
      </c>
    </row>
    <row r="13" spans="1:30" ht="14" thickBot="1">
      <c r="A13" s="822"/>
      <c r="B13" s="195" t="s">
        <v>184</v>
      </c>
      <c r="C13" s="326">
        <v>0</v>
      </c>
      <c r="D13" s="326">
        <v>0</v>
      </c>
      <c r="E13" s="326">
        <v>0</v>
      </c>
      <c r="F13" s="326">
        <v>0</v>
      </c>
      <c r="G13" s="326">
        <v>0</v>
      </c>
      <c r="H13" s="326">
        <v>586692.58981010003</v>
      </c>
      <c r="I13" s="326">
        <v>0</v>
      </c>
      <c r="J13" s="326">
        <v>0</v>
      </c>
      <c r="K13" s="326">
        <v>0</v>
      </c>
      <c r="L13" s="326">
        <v>0</v>
      </c>
      <c r="M13" s="326">
        <v>0</v>
      </c>
      <c r="N13" s="326">
        <v>0</v>
      </c>
      <c r="O13" s="326">
        <v>0</v>
      </c>
      <c r="P13" s="326">
        <v>0</v>
      </c>
      <c r="Q13" s="326">
        <v>0</v>
      </c>
      <c r="R13" s="326">
        <v>0</v>
      </c>
      <c r="S13" s="326">
        <v>0</v>
      </c>
      <c r="T13" s="326">
        <v>0</v>
      </c>
      <c r="U13" s="326">
        <v>0</v>
      </c>
      <c r="V13" s="326">
        <v>17349.933167899999</v>
      </c>
      <c r="W13" s="326">
        <v>0</v>
      </c>
      <c r="X13" s="326">
        <v>0</v>
      </c>
      <c r="Y13" s="326">
        <v>0</v>
      </c>
      <c r="Z13" s="326">
        <v>0</v>
      </c>
      <c r="AA13" s="326">
        <v>0</v>
      </c>
      <c r="AB13" s="326">
        <v>0</v>
      </c>
      <c r="AC13" s="326">
        <v>604042.52297809999</v>
      </c>
      <c r="AD13" s="326">
        <v>0</v>
      </c>
    </row>
    <row r="14" spans="1:30" ht="14" thickBot="1">
      <c r="A14" s="822"/>
      <c r="B14" s="195" t="s">
        <v>185</v>
      </c>
      <c r="C14" s="326">
        <v>0</v>
      </c>
      <c r="D14" s="326">
        <v>0</v>
      </c>
      <c r="E14" s="326">
        <v>0</v>
      </c>
      <c r="F14" s="326">
        <v>0</v>
      </c>
      <c r="G14" s="326">
        <v>0</v>
      </c>
      <c r="H14" s="326">
        <v>4186.1659286000004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v>0</v>
      </c>
      <c r="P14" s="326">
        <v>0</v>
      </c>
      <c r="Q14" s="326">
        <v>0</v>
      </c>
      <c r="R14" s="326">
        <v>0</v>
      </c>
      <c r="S14" s="326">
        <v>0</v>
      </c>
      <c r="T14" s="326">
        <v>0</v>
      </c>
      <c r="U14" s="326">
        <v>0</v>
      </c>
      <c r="V14" s="326">
        <v>15581.464501500001</v>
      </c>
      <c r="W14" s="326">
        <v>0</v>
      </c>
      <c r="X14" s="326">
        <v>0</v>
      </c>
      <c r="Y14" s="326">
        <v>0</v>
      </c>
      <c r="Z14" s="326">
        <v>0</v>
      </c>
      <c r="AA14" s="326">
        <v>0</v>
      </c>
      <c r="AB14" s="326">
        <v>0</v>
      </c>
      <c r="AC14" s="326">
        <v>19767.630430099998</v>
      </c>
      <c r="AD14" s="326">
        <v>0</v>
      </c>
    </row>
    <row r="15" spans="1:30" ht="14" thickBot="1">
      <c r="A15" s="822"/>
      <c r="B15" s="195" t="s">
        <v>186</v>
      </c>
      <c r="C15" s="326">
        <v>0</v>
      </c>
      <c r="D15" s="326">
        <v>0</v>
      </c>
      <c r="E15" s="326">
        <v>0</v>
      </c>
      <c r="F15" s="326">
        <v>0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6">
        <v>0</v>
      </c>
      <c r="O15" s="326">
        <v>0</v>
      </c>
      <c r="P15" s="326">
        <v>0</v>
      </c>
      <c r="Q15" s="326">
        <v>0</v>
      </c>
      <c r="R15" s="326">
        <v>0</v>
      </c>
      <c r="S15" s="326">
        <v>0</v>
      </c>
      <c r="T15" s="326">
        <v>0</v>
      </c>
      <c r="U15" s="326">
        <v>0</v>
      </c>
      <c r="V15" s="326">
        <v>9422.1951958999998</v>
      </c>
      <c r="W15" s="326">
        <v>0</v>
      </c>
      <c r="X15" s="326">
        <v>0</v>
      </c>
      <c r="Y15" s="326">
        <v>0</v>
      </c>
      <c r="Z15" s="326">
        <v>0</v>
      </c>
      <c r="AA15" s="326">
        <v>0</v>
      </c>
      <c r="AB15" s="326">
        <v>0</v>
      </c>
      <c r="AC15" s="326">
        <v>9422.1951958999998</v>
      </c>
      <c r="AD15" s="326">
        <v>0</v>
      </c>
    </row>
    <row r="16" spans="1:30" ht="14" thickBot="1">
      <c r="A16" s="822"/>
      <c r="B16" s="195" t="s">
        <v>82</v>
      </c>
      <c r="C16" s="326">
        <v>17875.538086699999</v>
      </c>
      <c r="D16" s="326">
        <v>0</v>
      </c>
      <c r="E16" s="326">
        <v>0</v>
      </c>
      <c r="F16" s="326">
        <v>0</v>
      </c>
      <c r="G16" s="326">
        <v>0</v>
      </c>
      <c r="H16" s="326">
        <v>0</v>
      </c>
      <c r="I16" s="326">
        <v>3431.2339734000002</v>
      </c>
      <c r="J16" s="326">
        <v>0</v>
      </c>
      <c r="K16" s="326">
        <v>0</v>
      </c>
      <c r="L16" s="326">
        <v>0</v>
      </c>
      <c r="M16" s="326">
        <v>0</v>
      </c>
      <c r="N16" s="326">
        <v>0</v>
      </c>
      <c r="O16" s="326">
        <v>0</v>
      </c>
      <c r="P16" s="326">
        <v>0</v>
      </c>
      <c r="Q16" s="326">
        <v>1072.0903346</v>
      </c>
      <c r="R16" s="326">
        <v>0</v>
      </c>
      <c r="S16" s="326">
        <v>0</v>
      </c>
      <c r="T16" s="326">
        <v>0</v>
      </c>
      <c r="U16" s="326">
        <v>0</v>
      </c>
      <c r="V16" s="326">
        <v>0</v>
      </c>
      <c r="W16" s="326">
        <v>0</v>
      </c>
      <c r="X16" s="326">
        <v>18947.6284213</v>
      </c>
      <c r="Y16" s="326">
        <v>0</v>
      </c>
      <c r="Z16" s="326">
        <v>0</v>
      </c>
      <c r="AA16" s="326">
        <v>0</v>
      </c>
      <c r="AB16" s="326">
        <v>0</v>
      </c>
      <c r="AC16" s="326">
        <v>0</v>
      </c>
      <c r="AD16" s="326">
        <v>3431.2339734000002</v>
      </c>
    </row>
    <row r="17" spans="1:30" ht="14" thickBot="1">
      <c r="A17" s="822"/>
      <c r="B17" s="195" t="s">
        <v>187</v>
      </c>
      <c r="C17" s="326">
        <v>317016.69763720001</v>
      </c>
      <c r="D17" s="326">
        <v>45016.346340800003</v>
      </c>
      <c r="E17" s="326">
        <v>0</v>
      </c>
      <c r="F17" s="326">
        <v>0</v>
      </c>
      <c r="G17" s="326">
        <v>0</v>
      </c>
      <c r="H17" s="326">
        <v>0</v>
      </c>
      <c r="I17" s="326">
        <v>100005.0804552</v>
      </c>
      <c r="J17" s="326">
        <v>0</v>
      </c>
      <c r="K17" s="326">
        <v>0</v>
      </c>
      <c r="L17" s="326">
        <v>0</v>
      </c>
      <c r="M17" s="326">
        <v>0</v>
      </c>
      <c r="N17" s="326">
        <v>0</v>
      </c>
      <c r="O17" s="326">
        <v>0</v>
      </c>
      <c r="P17" s="326">
        <v>0</v>
      </c>
      <c r="Q17" s="326">
        <v>9078.0224772000001</v>
      </c>
      <c r="R17" s="326">
        <v>0</v>
      </c>
      <c r="S17" s="326">
        <v>0</v>
      </c>
      <c r="T17" s="326">
        <v>0</v>
      </c>
      <c r="U17" s="326">
        <v>0</v>
      </c>
      <c r="V17" s="326">
        <v>0</v>
      </c>
      <c r="W17" s="326">
        <v>0</v>
      </c>
      <c r="X17" s="326">
        <v>326094.72011440003</v>
      </c>
      <c r="Y17" s="326">
        <v>45016.346340800003</v>
      </c>
      <c r="Z17" s="326">
        <v>0</v>
      </c>
      <c r="AA17" s="326">
        <v>0</v>
      </c>
      <c r="AB17" s="326">
        <v>0</v>
      </c>
      <c r="AC17" s="326">
        <v>0</v>
      </c>
      <c r="AD17" s="326">
        <v>100005.0804552</v>
      </c>
    </row>
    <row r="18" spans="1:30" ht="14" thickBot="1">
      <c r="A18" s="822"/>
      <c r="B18" s="195" t="s">
        <v>121</v>
      </c>
      <c r="C18" s="326">
        <v>0</v>
      </c>
      <c r="D18" s="326">
        <v>0</v>
      </c>
      <c r="E18" s="326">
        <v>0</v>
      </c>
      <c r="F18" s="326">
        <v>0</v>
      </c>
      <c r="G18" s="326">
        <v>0</v>
      </c>
      <c r="H18" s="326">
        <v>0</v>
      </c>
      <c r="I18" s="326">
        <v>7202.4083151000004</v>
      </c>
      <c r="J18" s="326">
        <v>0</v>
      </c>
      <c r="K18" s="326">
        <v>0</v>
      </c>
      <c r="L18" s="326">
        <v>0</v>
      </c>
      <c r="M18" s="326">
        <v>0</v>
      </c>
      <c r="N18" s="326">
        <v>0</v>
      </c>
      <c r="O18" s="326">
        <v>0</v>
      </c>
      <c r="P18" s="326">
        <v>0</v>
      </c>
      <c r="Q18" s="326">
        <v>2230.0623608000001</v>
      </c>
      <c r="R18" s="326">
        <v>0</v>
      </c>
      <c r="S18" s="326">
        <v>0</v>
      </c>
      <c r="T18" s="326">
        <v>0</v>
      </c>
      <c r="U18" s="326">
        <v>0</v>
      </c>
      <c r="V18" s="326">
        <v>0</v>
      </c>
      <c r="W18" s="326">
        <v>0</v>
      </c>
      <c r="X18" s="326">
        <v>2230.0623608000001</v>
      </c>
      <c r="Y18" s="326">
        <v>0</v>
      </c>
      <c r="Z18" s="326">
        <v>0</v>
      </c>
      <c r="AA18" s="326">
        <v>0</v>
      </c>
      <c r="AB18" s="326">
        <v>0</v>
      </c>
      <c r="AC18" s="326">
        <v>0</v>
      </c>
      <c r="AD18" s="326">
        <v>7202.4083151000004</v>
      </c>
    </row>
    <row r="19" spans="1:30" ht="14" thickBot="1">
      <c r="A19" s="822"/>
      <c r="B19" s="195" t="s">
        <v>188</v>
      </c>
      <c r="C19" s="326">
        <v>1878.1448536</v>
      </c>
      <c r="D19" s="326">
        <v>0</v>
      </c>
      <c r="E19" s="326">
        <v>0</v>
      </c>
      <c r="F19" s="326">
        <v>0</v>
      </c>
      <c r="G19" s="326">
        <v>0</v>
      </c>
      <c r="H19" s="326">
        <v>0</v>
      </c>
      <c r="I19" s="326">
        <v>0</v>
      </c>
      <c r="J19" s="326">
        <v>0</v>
      </c>
      <c r="K19" s="326">
        <v>0</v>
      </c>
      <c r="L19" s="326">
        <v>0</v>
      </c>
      <c r="M19" s="326">
        <v>0</v>
      </c>
      <c r="N19" s="326">
        <v>0</v>
      </c>
      <c r="O19" s="326">
        <v>0</v>
      </c>
      <c r="P19" s="326">
        <v>0</v>
      </c>
      <c r="Q19" s="326">
        <v>1073.7607845</v>
      </c>
      <c r="R19" s="326">
        <v>0</v>
      </c>
      <c r="S19" s="326">
        <v>0</v>
      </c>
      <c r="T19" s="326">
        <v>0</v>
      </c>
      <c r="U19" s="326">
        <v>0</v>
      </c>
      <c r="V19" s="326">
        <v>0</v>
      </c>
      <c r="W19" s="326">
        <v>0</v>
      </c>
      <c r="X19" s="326">
        <v>2951.9056381</v>
      </c>
      <c r="Y19" s="326">
        <v>0</v>
      </c>
      <c r="Z19" s="326">
        <v>0</v>
      </c>
      <c r="AA19" s="326">
        <v>0</v>
      </c>
      <c r="AB19" s="326">
        <v>0</v>
      </c>
      <c r="AC19" s="326">
        <v>0</v>
      </c>
      <c r="AD19" s="326">
        <v>0</v>
      </c>
    </row>
    <row r="20" spans="1:30" ht="14" thickBot="1">
      <c r="A20" s="822"/>
      <c r="B20" s="195" t="s">
        <v>111</v>
      </c>
      <c r="C20" s="326">
        <v>0</v>
      </c>
      <c r="D20" s="326">
        <v>0</v>
      </c>
      <c r="E20" s="326">
        <v>0</v>
      </c>
      <c r="F20" s="326">
        <v>0</v>
      </c>
      <c r="G20" s="326">
        <v>0</v>
      </c>
      <c r="H20" s="326">
        <v>0</v>
      </c>
      <c r="I20" s="326">
        <v>0</v>
      </c>
      <c r="J20" s="326">
        <v>0</v>
      </c>
      <c r="K20" s="326">
        <v>0</v>
      </c>
      <c r="L20" s="326">
        <v>0</v>
      </c>
      <c r="M20" s="326">
        <v>0</v>
      </c>
      <c r="N20" s="326">
        <v>0</v>
      </c>
      <c r="O20" s="326">
        <v>0</v>
      </c>
      <c r="P20" s="326">
        <v>0</v>
      </c>
      <c r="Q20" s="326">
        <v>1782.4593333</v>
      </c>
      <c r="R20" s="326">
        <v>0</v>
      </c>
      <c r="S20" s="326">
        <v>0</v>
      </c>
      <c r="T20" s="326">
        <v>0</v>
      </c>
      <c r="U20" s="326">
        <v>0</v>
      </c>
      <c r="V20" s="326">
        <v>0</v>
      </c>
      <c r="W20" s="326">
        <v>0</v>
      </c>
      <c r="X20" s="326">
        <v>1782.4593333</v>
      </c>
      <c r="Y20" s="326">
        <v>0</v>
      </c>
      <c r="Z20" s="326">
        <v>0</v>
      </c>
      <c r="AA20" s="326">
        <v>0</v>
      </c>
      <c r="AB20" s="326">
        <v>0</v>
      </c>
      <c r="AC20" s="326">
        <v>0</v>
      </c>
      <c r="AD20" s="326">
        <v>0</v>
      </c>
    </row>
    <row r="21" spans="1:30" ht="14" thickBot="1">
      <c r="A21" s="822"/>
      <c r="B21" s="195" t="s">
        <v>189</v>
      </c>
      <c r="C21" s="326">
        <v>0</v>
      </c>
      <c r="D21" s="326">
        <v>0</v>
      </c>
      <c r="E21" s="326">
        <v>0</v>
      </c>
      <c r="F21" s="326">
        <v>0</v>
      </c>
      <c r="G21" s="326">
        <v>0</v>
      </c>
      <c r="H21" s="326">
        <v>0</v>
      </c>
      <c r="I21" s="326">
        <v>0</v>
      </c>
      <c r="J21" s="326">
        <v>0</v>
      </c>
      <c r="K21" s="326">
        <v>0</v>
      </c>
      <c r="L21" s="326">
        <v>0</v>
      </c>
      <c r="M21" s="326">
        <v>0</v>
      </c>
      <c r="N21" s="326">
        <v>0</v>
      </c>
      <c r="O21" s="326">
        <v>0</v>
      </c>
      <c r="P21" s="326">
        <v>0</v>
      </c>
      <c r="Q21" s="326">
        <v>0</v>
      </c>
      <c r="R21" s="326">
        <v>0</v>
      </c>
      <c r="S21" s="326">
        <v>0</v>
      </c>
      <c r="T21" s="326">
        <v>0</v>
      </c>
      <c r="U21" s="326">
        <v>0</v>
      </c>
      <c r="V21" s="326">
        <v>0</v>
      </c>
      <c r="W21" s="326">
        <v>0</v>
      </c>
      <c r="X21" s="326">
        <v>0</v>
      </c>
      <c r="Y21" s="326">
        <v>0</v>
      </c>
      <c r="Z21" s="326">
        <v>0</v>
      </c>
      <c r="AA21" s="326">
        <v>0</v>
      </c>
      <c r="AB21" s="326">
        <v>0</v>
      </c>
      <c r="AC21" s="326">
        <v>0</v>
      </c>
      <c r="AD21" s="326">
        <v>0</v>
      </c>
    </row>
    <row r="22" spans="1:30" ht="14" thickBot="1">
      <c r="A22" s="822"/>
      <c r="B22" s="195" t="s">
        <v>96</v>
      </c>
      <c r="C22" s="326">
        <v>0</v>
      </c>
      <c r="D22" s="326">
        <v>0</v>
      </c>
      <c r="E22" s="326">
        <v>0</v>
      </c>
      <c r="F22" s="326">
        <v>0</v>
      </c>
      <c r="G22" s="326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326">
        <v>0</v>
      </c>
      <c r="N22" s="326">
        <v>0</v>
      </c>
      <c r="O22" s="326">
        <v>0</v>
      </c>
      <c r="P22" s="326">
        <v>0</v>
      </c>
      <c r="Q22" s="326">
        <v>709.68678369999998</v>
      </c>
      <c r="R22" s="326">
        <v>0</v>
      </c>
      <c r="S22" s="326">
        <v>0</v>
      </c>
      <c r="T22" s="326">
        <v>0</v>
      </c>
      <c r="U22" s="326">
        <v>0</v>
      </c>
      <c r="V22" s="326">
        <v>0</v>
      </c>
      <c r="W22" s="326">
        <v>0</v>
      </c>
      <c r="X22" s="326">
        <v>709.68678369999998</v>
      </c>
      <c r="Y22" s="326">
        <v>0</v>
      </c>
      <c r="Z22" s="326">
        <v>0</v>
      </c>
      <c r="AA22" s="326">
        <v>0</v>
      </c>
      <c r="AB22" s="326">
        <v>0</v>
      </c>
      <c r="AC22" s="326">
        <v>0</v>
      </c>
      <c r="AD22" s="326">
        <v>0</v>
      </c>
    </row>
    <row r="23" spans="1:30" ht="14" thickBot="1">
      <c r="A23" s="822"/>
      <c r="B23" s="195" t="s">
        <v>100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15128.2771863</v>
      </c>
      <c r="J23" s="326">
        <v>0</v>
      </c>
      <c r="K23" s="326">
        <v>0</v>
      </c>
      <c r="L23" s="326">
        <v>0</v>
      </c>
      <c r="M23" s="326">
        <v>0</v>
      </c>
      <c r="N23" s="326">
        <v>0</v>
      </c>
      <c r="O23" s="326">
        <v>0</v>
      </c>
      <c r="P23" s="326">
        <v>0</v>
      </c>
      <c r="Q23" s="326">
        <v>2676.3461126000002</v>
      </c>
      <c r="R23" s="326">
        <v>0</v>
      </c>
      <c r="S23" s="326">
        <v>0</v>
      </c>
      <c r="T23" s="326">
        <v>1077.2622358000001</v>
      </c>
      <c r="U23" s="326">
        <v>0</v>
      </c>
      <c r="V23" s="326">
        <v>0</v>
      </c>
      <c r="W23" s="326">
        <v>13066.8943139</v>
      </c>
      <c r="X23" s="326">
        <v>2676.3461126000002</v>
      </c>
      <c r="Y23" s="326">
        <v>0</v>
      </c>
      <c r="Z23" s="326">
        <v>0</v>
      </c>
      <c r="AA23" s="326">
        <v>1077.2622358000001</v>
      </c>
      <c r="AB23" s="326">
        <v>0</v>
      </c>
      <c r="AC23" s="326">
        <v>0</v>
      </c>
      <c r="AD23" s="326">
        <v>28195.171500199998</v>
      </c>
    </row>
    <row r="24" spans="1:30" ht="14" thickBot="1">
      <c r="A24" s="822"/>
      <c r="B24" s="195" t="s">
        <v>83</v>
      </c>
      <c r="C24" s="326">
        <v>3185.3312157</v>
      </c>
      <c r="D24" s="326">
        <v>0</v>
      </c>
      <c r="E24" s="326">
        <v>0</v>
      </c>
      <c r="F24" s="326">
        <v>0</v>
      </c>
      <c r="G24" s="326">
        <v>0</v>
      </c>
      <c r="H24" s="326">
        <v>0</v>
      </c>
      <c r="I24" s="326">
        <v>0</v>
      </c>
      <c r="J24" s="326">
        <v>0</v>
      </c>
      <c r="K24" s="326">
        <v>0</v>
      </c>
      <c r="L24" s="326">
        <v>0</v>
      </c>
      <c r="M24" s="326">
        <v>0</v>
      </c>
      <c r="N24" s="326">
        <v>0</v>
      </c>
      <c r="O24" s="326">
        <v>0</v>
      </c>
      <c r="P24" s="326">
        <v>0</v>
      </c>
      <c r="Q24" s="326">
        <v>0</v>
      </c>
      <c r="R24" s="326">
        <v>0</v>
      </c>
      <c r="S24" s="326">
        <v>0</v>
      </c>
      <c r="T24" s="326">
        <v>0</v>
      </c>
      <c r="U24" s="326">
        <v>0</v>
      </c>
      <c r="V24" s="326">
        <v>0</v>
      </c>
      <c r="W24" s="326">
        <v>0</v>
      </c>
      <c r="X24" s="326">
        <v>3185.3312157</v>
      </c>
      <c r="Y24" s="326">
        <v>0</v>
      </c>
      <c r="Z24" s="326">
        <v>0</v>
      </c>
      <c r="AA24" s="326">
        <v>0</v>
      </c>
      <c r="AB24" s="326">
        <v>0</v>
      </c>
      <c r="AC24" s="326">
        <v>0</v>
      </c>
      <c r="AD24" s="326">
        <v>0</v>
      </c>
    </row>
    <row r="25" spans="1:30" ht="14" thickBot="1">
      <c r="A25" s="823" t="s">
        <v>164</v>
      </c>
      <c r="B25" s="195" t="s">
        <v>183</v>
      </c>
      <c r="C25" s="326">
        <v>0</v>
      </c>
      <c r="D25" s="326">
        <v>0</v>
      </c>
      <c r="E25" s="326">
        <v>0</v>
      </c>
      <c r="F25" s="326">
        <v>0</v>
      </c>
      <c r="G25" s="326">
        <v>0</v>
      </c>
      <c r="H25" s="326">
        <v>2045731.7124496</v>
      </c>
      <c r="I25" s="326">
        <v>0</v>
      </c>
      <c r="J25" s="326">
        <v>0</v>
      </c>
      <c r="K25" s="326">
        <v>0</v>
      </c>
      <c r="L25" s="326">
        <v>0</v>
      </c>
      <c r="M25" s="326">
        <v>0</v>
      </c>
      <c r="N25" s="326">
        <v>0</v>
      </c>
      <c r="O25" s="326">
        <v>12747.6994634</v>
      </c>
      <c r="P25" s="326">
        <v>0</v>
      </c>
      <c r="Q25" s="326">
        <v>0</v>
      </c>
      <c r="R25" s="326">
        <v>0</v>
      </c>
      <c r="S25" s="326">
        <v>0</v>
      </c>
      <c r="T25" s="326">
        <v>0</v>
      </c>
      <c r="U25" s="326">
        <v>0</v>
      </c>
      <c r="V25" s="326">
        <v>70560.067760499995</v>
      </c>
      <c r="W25" s="326">
        <v>0</v>
      </c>
      <c r="X25" s="326">
        <v>0</v>
      </c>
      <c r="Y25" s="326">
        <v>0</v>
      </c>
      <c r="Z25" s="326">
        <v>0</v>
      </c>
      <c r="AA25" s="326">
        <v>0</v>
      </c>
      <c r="AB25" s="326">
        <v>0</v>
      </c>
      <c r="AC25" s="326">
        <v>2129039.4796735002</v>
      </c>
      <c r="AD25" s="326">
        <v>0</v>
      </c>
    </row>
    <row r="26" spans="1:30" ht="14" thickBot="1">
      <c r="A26" s="818"/>
      <c r="B26" s="195" t="s">
        <v>184</v>
      </c>
      <c r="C26" s="326">
        <v>0</v>
      </c>
      <c r="D26" s="326">
        <v>0</v>
      </c>
      <c r="E26" s="326">
        <v>0</v>
      </c>
      <c r="F26" s="326">
        <v>0</v>
      </c>
      <c r="G26" s="326">
        <v>0</v>
      </c>
      <c r="H26" s="326">
        <v>663316.81998040003</v>
      </c>
      <c r="I26" s="326">
        <v>0</v>
      </c>
      <c r="J26" s="326">
        <v>0</v>
      </c>
      <c r="K26" s="326">
        <v>0</v>
      </c>
      <c r="L26" s="326">
        <v>0</v>
      </c>
      <c r="M26" s="326">
        <v>0</v>
      </c>
      <c r="N26" s="326">
        <v>0</v>
      </c>
      <c r="O26" s="326">
        <v>64586.761692100001</v>
      </c>
      <c r="P26" s="326">
        <v>0</v>
      </c>
      <c r="Q26" s="326">
        <v>0</v>
      </c>
      <c r="R26" s="326">
        <v>0</v>
      </c>
      <c r="S26" s="326">
        <v>0</v>
      </c>
      <c r="T26" s="326">
        <v>0</v>
      </c>
      <c r="U26" s="326">
        <v>0</v>
      </c>
      <c r="V26" s="326">
        <v>8287.0596480999993</v>
      </c>
      <c r="W26" s="326">
        <v>0</v>
      </c>
      <c r="X26" s="326">
        <v>0</v>
      </c>
      <c r="Y26" s="326">
        <v>0</v>
      </c>
      <c r="Z26" s="326">
        <v>0</v>
      </c>
      <c r="AA26" s="326">
        <v>0</v>
      </c>
      <c r="AB26" s="326">
        <v>0</v>
      </c>
      <c r="AC26" s="326">
        <v>736190.64132060006</v>
      </c>
      <c r="AD26" s="326">
        <v>0</v>
      </c>
    </row>
    <row r="27" spans="1:30" ht="14" thickBot="1">
      <c r="A27" s="818"/>
      <c r="B27" s="195" t="s">
        <v>185</v>
      </c>
      <c r="C27" s="326">
        <v>0</v>
      </c>
      <c r="D27" s="326">
        <v>0</v>
      </c>
      <c r="E27" s="326">
        <v>0</v>
      </c>
      <c r="F27" s="326">
        <v>0</v>
      </c>
      <c r="G27" s="326">
        <v>0</v>
      </c>
      <c r="H27" s="326">
        <v>3268.3380004000001</v>
      </c>
      <c r="I27" s="326">
        <v>0</v>
      </c>
      <c r="J27" s="326">
        <v>0</v>
      </c>
      <c r="K27" s="326">
        <v>0</v>
      </c>
      <c r="L27" s="326">
        <v>0</v>
      </c>
      <c r="M27" s="326">
        <v>0</v>
      </c>
      <c r="N27" s="326">
        <v>0</v>
      </c>
      <c r="O27" s="326">
        <v>2792.0377287000001</v>
      </c>
      <c r="P27" s="326">
        <v>0</v>
      </c>
      <c r="Q27" s="326">
        <v>0</v>
      </c>
      <c r="R27" s="326">
        <v>0</v>
      </c>
      <c r="S27" s="326">
        <v>0</v>
      </c>
      <c r="T27" s="326">
        <v>0</v>
      </c>
      <c r="U27" s="326">
        <v>0</v>
      </c>
      <c r="V27" s="326">
        <v>1885.5374509999999</v>
      </c>
      <c r="W27" s="326">
        <v>0</v>
      </c>
      <c r="X27" s="326">
        <v>0</v>
      </c>
      <c r="Y27" s="326">
        <v>0</v>
      </c>
      <c r="Z27" s="326">
        <v>0</v>
      </c>
      <c r="AA27" s="326">
        <v>0</v>
      </c>
      <c r="AB27" s="326">
        <v>0</v>
      </c>
      <c r="AC27" s="326">
        <v>7945.9131801000003</v>
      </c>
      <c r="AD27" s="326">
        <v>0</v>
      </c>
    </row>
    <row r="28" spans="1:30" ht="14" thickBot="1">
      <c r="A28" s="818"/>
      <c r="B28" s="195" t="s">
        <v>186</v>
      </c>
      <c r="C28" s="326">
        <v>0</v>
      </c>
      <c r="D28" s="326">
        <v>0</v>
      </c>
      <c r="E28" s="326">
        <v>0</v>
      </c>
      <c r="F28" s="326">
        <v>0</v>
      </c>
      <c r="G28" s="326">
        <v>0</v>
      </c>
      <c r="H28" s="326">
        <v>47491.533763899999</v>
      </c>
      <c r="I28" s="326">
        <v>0</v>
      </c>
      <c r="J28" s="326">
        <v>0</v>
      </c>
      <c r="K28" s="326">
        <v>0</v>
      </c>
      <c r="L28" s="326">
        <v>0</v>
      </c>
      <c r="M28" s="326">
        <v>0</v>
      </c>
      <c r="N28" s="326">
        <v>0</v>
      </c>
      <c r="O28" s="326">
        <v>323546.89764129999</v>
      </c>
      <c r="P28" s="326">
        <v>0</v>
      </c>
      <c r="Q28" s="326">
        <v>0</v>
      </c>
      <c r="R28" s="326">
        <v>0</v>
      </c>
      <c r="S28" s="326">
        <v>0</v>
      </c>
      <c r="T28" s="326">
        <v>0</v>
      </c>
      <c r="U28" s="326">
        <v>0</v>
      </c>
      <c r="V28" s="326">
        <v>10923.466062400001</v>
      </c>
      <c r="W28" s="326">
        <v>0</v>
      </c>
      <c r="X28" s="326">
        <v>0</v>
      </c>
      <c r="Y28" s="326">
        <v>0</v>
      </c>
      <c r="Z28" s="326">
        <v>0</v>
      </c>
      <c r="AA28" s="326">
        <v>0</v>
      </c>
      <c r="AB28" s="326">
        <v>0</v>
      </c>
      <c r="AC28" s="326">
        <v>381961.89746760001</v>
      </c>
      <c r="AD28" s="326">
        <v>0</v>
      </c>
    </row>
    <row r="29" spans="1:30" ht="14" thickBot="1">
      <c r="A29" s="818"/>
      <c r="B29" s="195" t="s">
        <v>82</v>
      </c>
      <c r="C29" s="326">
        <v>27885.825218999998</v>
      </c>
      <c r="D29" s="326">
        <v>2729.0754646</v>
      </c>
      <c r="E29" s="326">
        <v>0</v>
      </c>
      <c r="F29" s="326">
        <v>0</v>
      </c>
      <c r="G29" s="326">
        <v>0</v>
      </c>
      <c r="H29" s="326">
        <v>0</v>
      </c>
      <c r="I29" s="326">
        <v>6688.0814676</v>
      </c>
      <c r="J29" s="326">
        <v>31548.040094200001</v>
      </c>
      <c r="K29" s="326">
        <v>0</v>
      </c>
      <c r="L29" s="326">
        <v>6537.1370376000004</v>
      </c>
      <c r="M29" s="326">
        <v>0</v>
      </c>
      <c r="N29" s="326">
        <v>0</v>
      </c>
      <c r="O29" s="326">
        <v>0</v>
      </c>
      <c r="P29" s="326">
        <v>0</v>
      </c>
      <c r="Q29" s="326">
        <v>0</v>
      </c>
      <c r="R29" s="326">
        <v>0</v>
      </c>
      <c r="S29" s="326">
        <v>0</v>
      </c>
      <c r="T29" s="326">
        <v>0</v>
      </c>
      <c r="U29" s="326">
        <v>0</v>
      </c>
      <c r="V29" s="326">
        <v>0</v>
      </c>
      <c r="W29" s="326">
        <v>0</v>
      </c>
      <c r="X29" s="326">
        <v>59433.865313100003</v>
      </c>
      <c r="Y29" s="326">
        <v>2729.0754646</v>
      </c>
      <c r="Z29" s="326">
        <v>6537.1370376000004</v>
      </c>
      <c r="AA29" s="326">
        <v>0</v>
      </c>
      <c r="AB29" s="326">
        <v>0</v>
      </c>
      <c r="AC29" s="326">
        <v>0</v>
      </c>
      <c r="AD29" s="326">
        <v>6688.0814676</v>
      </c>
    </row>
    <row r="30" spans="1:30" ht="14" thickBot="1">
      <c r="A30" s="818"/>
      <c r="B30" s="195" t="s">
        <v>187</v>
      </c>
      <c r="C30" s="326">
        <v>241061.12454620001</v>
      </c>
      <c r="D30" s="326">
        <v>66481.546785600003</v>
      </c>
      <c r="E30" s="326">
        <v>14126.461459</v>
      </c>
      <c r="F30" s="326">
        <v>5181.4272245000002</v>
      </c>
      <c r="G30" s="326">
        <v>0</v>
      </c>
      <c r="H30" s="326">
        <v>0</v>
      </c>
      <c r="I30" s="326">
        <v>17960.537621700001</v>
      </c>
      <c r="J30" s="326">
        <v>1085994.2175495001</v>
      </c>
      <c r="K30" s="326">
        <v>342325.97134510003</v>
      </c>
      <c r="L30" s="326">
        <v>51767.650675500001</v>
      </c>
      <c r="M30" s="326">
        <v>19277.177153500001</v>
      </c>
      <c r="N30" s="326">
        <v>0</v>
      </c>
      <c r="O30" s="326">
        <v>0</v>
      </c>
      <c r="P30" s="326">
        <v>39227.043360199998</v>
      </c>
      <c r="Q30" s="326">
        <v>15567.3440108</v>
      </c>
      <c r="R30" s="326">
        <v>5468.9718853000004</v>
      </c>
      <c r="S30" s="326">
        <v>0</v>
      </c>
      <c r="T30" s="326">
        <v>0</v>
      </c>
      <c r="U30" s="326">
        <v>0</v>
      </c>
      <c r="V30" s="326">
        <v>0</v>
      </c>
      <c r="W30" s="326">
        <v>0</v>
      </c>
      <c r="X30" s="326">
        <v>1342622.6861064001</v>
      </c>
      <c r="Y30" s="326">
        <v>414276.490016</v>
      </c>
      <c r="Z30" s="326">
        <v>65894.112134499999</v>
      </c>
      <c r="AA30" s="326">
        <v>24458.604378</v>
      </c>
      <c r="AB30" s="326">
        <v>0</v>
      </c>
      <c r="AC30" s="326">
        <v>0</v>
      </c>
      <c r="AD30" s="326">
        <v>57187.580981899999</v>
      </c>
    </row>
    <row r="31" spans="1:30" ht="14" thickBot="1">
      <c r="A31" s="818"/>
      <c r="B31" s="195" t="s">
        <v>121</v>
      </c>
      <c r="C31" s="326">
        <v>8595.9457497999992</v>
      </c>
      <c r="D31" s="326">
        <v>0</v>
      </c>
      <c r="E31" s="326">
        <v>0</v>
      </c>
      <c r="F31" s="326">
        <v>0</v>
      </c>
      <c r="G31" s="326">
        <v>0</v>
      </c>
      <c r="H31" s="326">
        <v>0</v>
      </c>
      <c r="I31" s="326">
        <v>0</v>
      </c>
      <c r="J31" s="326">
        <v>17222.977956800001</v>
      </c>
      <c r="K31" s="326">
        <v>3305.9208887</v>
      </c>
      <c r="L31" s="326">
        <v>0</v>
      </c>
      <c r="M31" s="326">
        <v>0</v>
      </c>
      <c r="N31" s="326">
        <v>0</v>
      </c>
      <c r="O31" s="326">
        <v>0</v>
      </c>
      <c r="P31" s="326">
        <v>4962.6706697999998</v>
      </c>
      <c r="Q31" s="326">
        <v>775.89076899999998</v>
      </c>
      <c r="R31" s="326">
        <v>0</v>
      </c>
      <c r="S31" s="326">
        <v>0</v>
      </c>
      <c r="T31" s="326">
        <v>14855.650243</v>
      </c>
      <c r="U31" s="326">
        <v>0</v>
      </c>
      <c r="V31" s="326">
        <v>0</v>
      </c>
      <c r="W31" s="326">
        <v>0</v>
      </c>
      <c r="X31" s="326">
        <v>26594.8144756</v>
      </c>
      <c r="Y31" s="326">
        <v>3305.9208887</v>
      </c>
      <c r="Z31" s="326">
        <v>0</v>
      </c>
      <c r="AA31" s="326">
        <v>14855.650243</v>
      </c>
      <c r="AB31" s="326">
        <v>0</v>
      </c>
      <c r="AC31" s="326">
        <v>0</v>
      </c>
      <c r="AD31" s="326">
        <v>4962.6706697999998</v>
      </c>
    </row>
    <row r="32" spans="1:30" ht="14" thickBot="1">
      <c r="A32" s="818"/>
      <c r="B32" s="195" t="s">
        <v>188</v>
      </c>
      <c r="C32" s="326">
        <v>0</v>
      </c>
      <c r="D32" s="326">
        <v>0</v>
      </c>
      <c r="E32" s="326">
        <v>0</v>
      </c>
      <c r="F32" s="326">
        <v>0</v>
      </c>
      <c r="G32" s="326">
        <v>0</v>
      </c>
      <c r="H32" s="326">
        <v>0</v>
      </c>
      <c r="I32" s="326">
        <v>0</v>
      </c>
      <c r="J32" s="326">
        <v>4383.2008622000003</v>
      </c>
      <c r="K32" s="326">
        <v>2088.6940187999999</v>
      </c>
      <c r="L32" s="326">
        <v>5194.6145732000005</v>
      </c>
      <c r="M32" s="326">
        <v>4235.2330413</v>
      </c>
      <c r="N32" s="326">
        <v>0</v>
      </c>
      <c r="O32" s="326">
        <v>0</v>
      </c>
      <c r="P32" s="326">
        <v>0</v>
      </c>
      <c r="Q32" s="326">
        <v>1082.9698553000001</v>
      </c>
      <c r="R32" s="326">
        <v>0</v>
      </c>
      <c r="S32" s="326">
        <v>0</v>
      </c>
      <c r="T32" s="326">
        <v>0</v>
      </c>
      <c r="U32" s="326">
        <v>0</v>
      </c>
      <c r="V32" s="326">
        <v>0</v>
      </c>
      <c r="W32" s="326">
        <v>0</v>
      </c>
      <c r="X32" s="326">
        <v>5466.1707176</v>
      </c>
      <c r="Y32" s="326">
        <v>2088.6940187999999</v>
      </c>
      <c r="Z32" s="326">
        <v>5194.6145732000005</v>
      </c>
      <c r="AA32" s="326">
        <v>4235.2330413</v>
      </c>
      <c r="AB32" s="326">
        <v>0</v>
      </c>
      <c r="AC32" s="326">
        <v>0</v>
      </c>
      <c r="AD32" s="326">
        <v>0</v>
      </c>
    </row>
    <row r="33" spans="1:30" ht="14" thickBot="1">
      <c r="A33" s="818"/>
      <c r="B33" s="195" t="s">
        <v>111</v>
      </c>
      <c r="C33" s="326">
        <v>2466.5055897000002</v>
      </c>
      <c r="D33" s="326">
        <v>0</v>
      </c>
      <c r="E33" s="326">
        <v>0</v>
      </c>
      <c r="F33" s="326">
        <v>0</v>
      </c>
      <c r="G33" s="326">
        <v>0</v>
      </c>
      <c r="H33" s="326">
        <v>0</v>
      </c>
      <c r="I33" s="326">
        <v>100</v>
      </c>
      <c r="J33" s="326">
        <v>256711.42528329999</v>
      </c>
      <c r="K33" s="326">
        <v>305874.92651610001</v>
      </c>
      <c r="L33" s="326">
        <v>148128.85660580001</v>
      </c>
      <c r="M33" s="326">
        <v>59535.838591599997</v>
      </c>
      <c r="N33" s="326">
        <v>0</v>
      </c>
      <c r="O33" s="326">
        <v>0</v>
      </c>
      <c r="P33" s="326">
        <v>16847.191733299998</v>
      </c>
      <c r="Q33" s="326">
        <v>0</v>
      </c>
      <c r="R33" s="326">
        <v>2442.2347430999998</v>
      </c>
      <c r="S33" s="326">
        <v>0</v>
      </c>
      <c r="T33" s="326">
        <v>0</v>
      </c>
      <c r="U33" s="326">
        <v>0</v>
      </c>
      <c r="V33" s="326">
        <v>0</v>
      </c>
      <c r="W33" s="326">
        <v>0</v>
      </c>
      <c r="X33" s="326">
        <v>259177.930873</v>
      </c>
      <c r="Y33" s="326">
        <v>308317.16125920002</v>
      </c>
      <c r="Z33" s="326">
        <v>148128.85660580001</v>
      </c>
      <c r="AA33" s="326">
        <v>59535.838591599997</v>
      </c>
      <c r="AB33" s="326">
        <v>0</v>
      </c>
      <c r="AC33" s="326">
        <v>0</v>
      </c>
      <c r="AD33" s="326">
        <v>16947.191733299998</v>
      </c>
    </row>
    <row r="34" spans="1:30" ht="14" thickBot="1">
      <c r="A34" s="818"/>
      <c r="B34" s="195" t="s">
        <v>189</v>
      </c>
      <c r="C34" s="326">
        <v>0</v>
      </c>
      <c r="D34" s="326">
        <v>0</v>
      </c>
      <c r="E34" s="326">
        <v>0</v>
      </c>
      <c r="F34" s="326">
        <v>0</v>
      </c>
      <c r="G34" s="326">
        <v>0</v>
      </c>
      <c r="H34" s="326">
        <v>0</v>
      </c>
      <c r="I34" s="326">
        <v>0</v>
      </c>
      <c r="J34" s="326">
        <v>0</v>
      </c>
      <c r="K34" s="326">
        <v>0</v>
      </c>
      <c r="L34" s="326">
        <v>4633.9880552000004</v>
      </c>
      <c r="M34" s="326">
        <v>4226.5088566000004</v>
      </c>
      <c r="N34" s="326">
        <v>0</v>
      </c>
      <c r="O34" s="326">
        <v>0</v>
      </c>
      <c r="P34" s="326">
        <v>0</v>
      </c>
      <c r="Q34" s="326">
        <v>0</v>
      </c>
      <c r="R34" s="326">
        <v>0</v>
      </c>
      <c r="S34" s="326">
        <v>0</v>
      </c>
      <c r="T34" s="326">
        <v>0</v>
      </c>
      <c r="U34" s="326">
        <v>0</v>
      </c>
      <c r="V34" s="326">
        <v>0</v>
      </c>
      <c r="W34" s="326">
        <v>0</v>
      </c>
      <c r="X34" s="326">
        <v>0</v>
      </c>
      <c r="Y34" s="326">
        <v>0</v>
      </c>
      <c r="Z34" s="326">
        <v>4633.9880552000004</v>
      </c>
      <c r="AA34" s="326">
        <v>4226.5088566000004</v>
      </c>
      <c r="AB34" s="326">
        <v>0</v>
      </c>
      <c r="AC34" s="326">
        <v>0</v>
      </c>
      <c r="AD34" s="326">
        <v>0</v>
      </c>
    </row>
    <row r="35" spans="1:30" ht="14" thickBot="1">
      <c r="A35" s="818"/>
      <c r="B35" s="195" t="s">
        <v>96</v>
      </c>
      <c r="C35" s="326">
        <v>0</v>
      </c>
      <c r="D35" s="326">
        <v>0</v>
      </c>
      <c r="E35" s="326">
        <v>0</v>
      </c>
      <c r="F35" s="326">
        <v>0</v>
      </c>
      <c r="G35" s="326">
        <v>0</v>
      </c>
      <c r="H35" s="326">
        <v>0</v>
      </c>
      <c r="I35" s="326">
        <v>0</v>
      </c>
      <c r="J35" s="326">
        <v>0</v>
      </c>
      <c r="K35" s="326">
        <v>0</v>
      </c>
      <c r="L35" s="326">
        <v>0</v>
      </c>
      <c r="M35" s="326">
        <v>0</v>
      </c>
      <c r="N35" s="326">
        <v>0</v>
      </c>
      <c r="O35" s="326">
        <v>0</v>
      </c>
      <c r="P35" s="326">
        <v>0</v>
      </c>
      <c r="Q35" s="326">
        <v>0</v>
      </c>
      <c r="R35" s="326">
        <v>0</v>
      </c>
      <c r="S35" s="326">
        <v>0</v>
      </c>
      <c r="T35" s="326">
        <v>0</v>
      </c>
      <c r="U35" s="326">
        <v>0</v>
      </c>
      <c r="V35" s="326">
        <v>0</v>
      </c>
      <c r="W35" s="326">
        <v>0</v>
      </c>
      <c r="X35" s="326">
        <v>0</v>
      </c>
      <c r="Y35" s="326">
        <v>0</v>
      </c>
      <c r="Z35" s="326">
        <v>0</v>
      </c>
      <c r="AA35" s="326">
        <v>0</v>
      </c>
      <c r="AB35" s="326">
        <v>0</v>
      </c>
      <c r="AC35" s="326">
        <v>0</v>
      </c>
      <c r="AD35" s="326">
        <v>0</v>
      </c>
    </row>
    <row r="36" spans="1:30" ht="14" thickBot="1">
      <c r="A36" s="818"/>
      <c r="B36" s="195" t="s">
        <v>100</v>
      </c>
      <c r="C36" s="326">
        <v>3031.4495550000001</v>
      </c>
      <c r="D36" s="326">
        <v>0</v>
      </c>
      <c r="E36" s="326">
        <v>0</v>
      </c>
      <c r="F36" s="326">
        <v>0</v>
      </c>
      <c r="G36" s="326">
        <v>0</v>
      </c>
      <c r="H36" s="326">
        <v>0</v>
      </c>
      <c r="I36" s="326">
        <v>2094.2138848</v>
      </c>
      <c r="J36" s="326">
        <v>189260.5661232</v>
      </c>
      <c r="K36" s="326">
        <v>217867.37716539999</v>
      </c>
      <c r="L36" s="326">
        <v>116633.8357288</v>
      </c>
      <c r="M36" s="326">
        <v>54775.635521700002</v>
      </c>
      <c r="N36" s="326">
        <v>0</v>
      </c>
      <c r="O36" s="326">
        <v>0</v>
      </c>
      <c r="P36" s="326">
        <v>10308.076039899999</v>
      </c>
      <c r="Q36" s="326">
        <v>844.90483099999994</v>
      </c>
      <c r="R36" s="326">
        <v>0</v>
      </c>
      <c r="S36" s="326">
        <v>0</v>
      </c>
      <c r="T36" s="326">
        <v>0</v>
      </c>
      <c r="U36" s="326">
        <v>0</v>
      </c>
      <c r="V36" s="326">
        <v>0</v>
      </c>
      <c r="W36" s="326">
        <v>0</v>
      </c>
      <c r="X36" s="326">
        <v>193136.92050919999</v>
      </c>
      <c r="Y36" s="326">
        <v>217867.37716539999</v>
      </c>
      <c r="Z36" s="326">
        <v>116633.8357288</v>
      </c>
      <c r="AA36" s="326">
        <v>54775.635521700002</v>
      </c>
      <c r="AB36" s="326">
        <v>0</v>
      </c>
      <c r="AC36" s="326">
        <v>0</v>
      </c>
      <c r="AD36" s="326">
        <v>12402.2899247</v>
      </c>
    </row>
    <row r="37" spans="1:30" ht="14" thickBot="1">
      <c r="A37" s="818"/>
      <c r="B37" s="195" t="s">
        <v>83</v>
      </c>
      <c r="C37" s="326">
        <v>9489.1581420000002</v>
      </c>
      <c r="D37" s="326">
        <v>0</v>
      </c>
      <c r="E37" s="326">
        <v>3740.6497662000002</v>
      </c>
      <c r="F37" s="326">
        <v>0</v>
      </c>
      <c r="G37" s="326">
        <v>0</v>
      </c>
      <c r="H37" s="326">
        <v>0</v>
      </c>
      <c r="I37" s="326">
        <v>0</v>
      </c>
      <c r="J37" s="326">
        <v>4787.6212532999998</v>
      </c>
      <c r="K37" s="326">
        <v>1872.7612612</v>
      </c>
      <c r="L37" s="326">
        <v>0</v>
      </c>
      <c r="M37" s="326">
        <v>13838.843084</v>
      </c>
      <c r="N37" s="326">
        <v>0</v>
      </c>
      <c r="O37" s="326">
        <v>0</v>
      </c>
      <c r="P37" s="326">
        <v>0</v>
      </c>
      <c r="Q37" s="326">
        <v>0</v>
      </c>
      <c r="R37" s="326">
        <v>0</v>
      </c>
      <c r="S37" s="326">
        <v>0</v>
      </c>
      <c r="T37" s="326">
        <v>0</v>
      </c>
      <c r="U37" s="326">
        <v>0</v>
      </c>
      <c r="V37" s="326">
        <v>0</v>
      </c>
      <c r="W37" s="326">
        <v>0</v>
      </c>
      <c r="X37" s="326">
        <v>14276.7793953</v>
      </c>
      <c r="Y37" s="326">
        <v>1872.7612612</v>
      </c>
      <c r="Z37" s="326">
        <v>3740.6497662000002</v>
      </c>
      <c r="AA37" s="326">
        <v>13838.843084</v>
      </c>
      <c r="AB37" s="326">
        <v>0</v>
      </c>
      <c r="AC37" s="326">
        <v>0</v>
      </c>
      <c r="AD37" s="326">
        <v>0</v>
      </c>
    </row>
    <row r="38" spans="1:30" ht="14" thickBot="1">
      <c r="A38" s="821" t="s">
        <v>165</v>
      </c>
      <c r="B38" s="195" t="s">
        <v>183</v>
      </c>
      <c r="C38" s="326">
        <v>0</v>
      </c>
      <c r="D38" s="326">
        <v>0</v>
      </c>
      <c r="E38" s="326">
        <v>0</v>
      </c>
      <c r="F38" s="326">
        <v>0</v>
      </c>
      <c r="G38" s="326">
        <v>0</v>
      </c>
      <c r="H38" s="326">
        <v>541268.7623075</v>
      </c>
      <c r="I38" s="326">
        <v>0</v>
      </c>
      <c r="J38" s="326">
        <v>0</v>
      </c>
      <c r="K38" s="326">
        <v>0</v>
      </c>
      <c r="L38" s="326">
        <v>0</v>
      </c>
      <c r="M38" s="326">
        <v>0</v>
      </c>
      <c r="N38" s="326">
        <v>0</v>
      </c>
      <c r="O38" s="326">
        <v>29497.4177275</v>
      </c>
      <c r="P38" s="326">
        <v>0</v>
      </c>
      <c r="Q38" s="326">
        <v>0</v>
      </c>
      <c r="R38" s="326">
        <v>0</v>
      </c>
      <c r="S38" s="326">
        <v>0</v>
      </c>
      <c r="T38" s="326">
        <v>0</v>
      </c>
      <c r="U38" s="326">
        <v>0</v>
      </c>
      <c r="V38" s="326">
        <v>20487.981491899998</v>
      </c>
      <c r="W38" s="326">
        <v>0</v>
      </c>
      <c r="X38" s="326">
        <v>0</v>
      </c>
      <c r="Y38" s="326">
        <v>0</v>
      </c>
      <c r="Z38" s="326">
        <v>0</v>
      </c>
      <c r="AA38" s="326">
        <v>0</v>
      </c>
      <c r="AB38" s="326">
        <v>0</v>
      </c>
      <c r="AC38" s="326">
        <v>591254.16152690002</v>
      </c>
      <c r="AD38" s="326">
        <v>0</v>
      </c>
    </row>
    <row r="39" spans="1:30" ht="14" thickBot="1">
      <c r="A39" s="822"/>
      <c r="B39" s="195" t="s">
        <v>184</v>
      </c>
      <c r="C39" s="326">
        <v>0</v>
      </c>
      <c r="D39" s="326">
        <v>0</v>
      </c>
      <c r="E39" s="326">
        <v>0</v>
      </c>
      <c r="F39" s="326">
        <v>0</v>
      </c>
      <c r="G39" s="326">
        <v>0</v>
      </c>
      <c r="H39" s="326">
        <v>304426.5117802</v>
      </c>
      <c r="I39" s="326">
        <v>0</v>
      </c>
      <c r="J39" s="326">
        <v>0</v>
      </c>
      <c r="K39" s="326">
        <v>0</v>
      </c>
      <c r="L39" s="326">
        <v>0</v>
      </c>
      <c r="M39" s="326">
        <v>0</v>
      </c>
      <c r="N39" s="326">
        <v>0</v>
      </c>
      <c r="O39" s="326">
        <v>50121.476229</v>
      </c>
      <c r="P39" s="326">
        <v>0</v>
      </c>
      <c r="Q39" s="326">
        <v>0</v>
      </c>
      <c r="R39" s="326">
        <v>0</v>
      </c>
      <c r="S39" s="326">
        <v>0</v>
      </c>
      <c r="T39" s="326">
        <v>0</v>
      </c>
      <c r="U39" s="326">
        <v>0</v>
      </c>
      <c r="V39" s="326">
        <v>18114.104255900002</v>
      </c>
      <c r="W39" s="326">
        <v>0</v>
      </c>
      <c r="X39" s="326">
        <v>0</v>
      </c>
      <c r="Y39" s="326">
        <v>0</v>
      </c>
      <c r="Z39" s="326">
        <v>0</v>
      </c>
      <c r="AA39" s="326">
        <v>0</v>
      </c>
      <c r="AB39" s="326">
        <v>0</v>
      </c>
      <c r="AC39" s="326">
        <v>372662.09226509999</v>
      </c>
      <c r="AD39" s="326">
        <v>0</v>
      </c>
    </row>
    <row r="40" spans="1:30" ht="14" thickBot="1">
      <c r="A40" s="822"/>
      <c r="B40" s="195" t="s">
        <v>185</v>
      </c>
      <c r="C40" s="326">
        <v>0</v>
      </c>
      <c r="D40" s="326">
        <v>0</v>
      </c>
      <c r="E40" s="326">
        <v>0</v>
      </c>
      <c r="F40" s="326">
        <v>0</v>
      </c>
      <c r="G40" s="326">
        <v>0</v>
      </c>
      <c r="H40" s="326">
        <v>2363.0256927999999</v>
      </c>
      <c r="I40" s="326">
        <v>0</v>
      </c>
      <c r="J40" s="326">
        <v>0</v>
      </c>
      <c r="K40" s="326">
        <v>0</v>
      </c>
      <c r="L40" s="326">
        <v>0</v>
      </c>
      <c r="M40" s="326">
        <v>0</v>
      </c>
      <c r="N40" s="326">
        <v>0</v>
      </c>
      <c r="O40" s="326">
        <v>9014.9758306999993</v>
      </c>
      <c r="P40" s="326">
        <v>0</v>
      </c>
      <c r="Q40" s="326">
        <v>0</v>
      </c>
      <c r="R40" s="326">
        <v>0</v>
      </c>
      <c r="S40" s="326">
        <v>0</v>
      </c>
      <c r="T40" s="326">
        <v>0</v>
      </c>
      <c r="U40" s="326">
        <v>0</v>
      </c>
      <c r="V40" s="326">
        <v>3844.7155984999999</v>
      </c>
      <c r="W40" s="326">
        <v>0</v>
      </c>
      <c r="X40" s="326">
        <v>0</v>
      </c>
      <c r="Y40" s="326">
        <v>0</v>
      </c>
      <c r="Z40" s="326">
        <v>0</v>
      </c>
      <c r="AA40" s="326">
        <v>0</v>
      </c>
      <c r="AB40" s="326">
        <v>0</v>
      </c>
      <c r="AC40" s="326">
        <v>15222.717122</v>
      </c>
      <c r="AD40" s="326">
        <v>0</v>
      </c>
    </row>
    <row r="41" spans="1:30" ht="14" thickBot="1">
      <c r="A41" s="822"/>
      <c r="B41" s="195" t="s">
        <v>186</v>
      </c>
      <c r="C41" s="326">
        <v>0</v>
      </c>
      <c r="D41" s="326">
        <v>0</v>
      </c>
      <c r="E41" s="326">
        <v>0</v>
      </c>
      <c r="F41" s="326">
        <v>0</v>
      </c>
      <c r="G41" s="326">
        <v>0</v>
      </c>
      <c r="H41" s="326">
        <v>0</v>
      </c>
      <c r="I41" s="326">
        <v>0</v>
      </c>
      <c r="J41" s="326">
        <v>0</v>
      </c>
      <c r="K41" s="326">
        <v>0</v>
      </c>
      <c r="L41" s="326">
        <v>0</v>
      </c>
      <c r="M41" s="326">
        <v>0</v>
      </c>
      <c r="N41" s="326">
        <v>0</v>
      </c>
      <c r="O41" s="326">
        <v>0</v>
      </c>
      <c r="P41" s="326">
        <v>0</v>
      </c>
      <c r="Q41" s="326">
        <v>0</v>
      </c>
      <c r="R41" s="326">
        <v>0</v>
      </c>
      <c r="S41" s="326">
        <v>0</v>
      </c>
      <c r="T41" s="326">
        <v>0</v>
      </c>
      <c r="U41" s="326">
        <v>0</v>
      </c>
      <c r="V41" s="326">
        <v>0</v>
      </c>
      <c r="W41" s="326">
        <v>0</v>
      </c>
      <c r="X41" s="326">
        <v>0</v>
      </c>
      <c r="Y41" s="326">
        <v>0</v>
      </c>
      <c r="Z41" s="326">
        <v>0</v>
      </c>
      <c r="AA41" s="326">
        <v>0</v>
      </c>
      <c r="AB41" s="326">
        <v>0</v>
      </c>
      <c r="AC41" s="326">
        <v>0</v>
      </c>
      <c r="AD41" s="326">
        <v>0</v>
      </c>
    </row>
    <row r="42" spans="1:30" ht="14" thickBot="1">
      <c r="A42" s="822"/>
      <c r="B42" s="195" t="s">
        <v>82</v>
      </c>
      <c r="C42" s="326">
        <v>6698.6693850000001</v>
      </c>
      <c r="D42" s="326">
        <v>0</v>
      </c>
      <c r="E42" s="326">
        <v>0</v>
      </c>
      <c r="F42" s="326">
        <v>0</v>
      </c>
      <c r="G42" s="326">
        <v>0</v>
      </c>
      <c r="H42" s="326">
        <v>0</v>
      </c>
      <c r="I42" s="326">
        <v>341.40558060000001</v>
      </c>
      <c r="J42" s="326">
        <v>1830.8831889999999</v>
      </c>
      <c r="K42" s="326">
        <v>491.68999070000001</v>
      </c>
      <c r="L42" s="326">
        <v>0</v>
      </c>
      <c r="M42" s="326">
        <v>0</v>
      </c>
      <c r="N42" s="326">
        <v>0</v>
      </c>
      <c r="O42" s="326">
        <v>0</v>
      </c>
      <c r="P42" s="326">
        <v>0</v>
      </c>
      <c r="Q42" s="326">
        <v>0</v>
      </c>
      <c r="R42" s="326">
        <v>0</v>
      </c>
      <c r="S42" s="326">
        <v>0</v>
      </c>
      <c r="T42" s="326">
        <v>0</v>
      </c>
      <c r="U42" s="326">
        <v>0</v>
      </c>
      <c r="V42" s="326">
        <v>0</v>
      </c>
      <c r="W42" s="326">
        <v>0</v>
      </c>
      <c r="X42" s="326">
        <v>8529.5525739999994</v>
      </c>
      <c r="Y42" s="326">
        <v>491.68999070000001</v>
      </c>
      <c r="Z42" s="326">
        <v>0</v>
      </c>
      <c r="AA42" s="326">
        <v>0</v>
      </c>
      <c r="AB42" s="326">
        <v>0</v>
      </c>
      <c r="AC42" s="326">
        <v>0</v>
      </c>
      <c r="AD42" s="326">
        <v>341.40558060000001</v>
      </c>
    </row>
    <row r="43" spans="1:30" ht="14" thickBot="1">
      <c r="A43" s="822"/>
      <c r="B43" s="195" t="s">
        <v>187</v>
      </c>
      <c r="C43" s="326">
        <v>21564.711352599999</v>
      </c>
      <c r="D43" s="326">
        <v>565.12786919999996</v>
      </c>
      <c r="E43" s="326">
        <v>0</v>
      </c>
      <c r="F43" s="326">
        <v>0</v>
      </c>
      <c r="G43" s="326">
        <v>0</v>
      </c>
      <c r="H43" s="326">
        <v>0</v>
      </c>
      <c r="I43" s="326">
        <v>4217.5711601000003</v>
      </c>
      <c r="J43" s="326">
        <v>115543.21346860001</v>
      </c>
      <c r="K43" s="326">
        <v>35019.7429748</v>
      </c>
      <c r="L43" s="326">
        <v>297.93794109999999</v>
      </c>
      <c r="M43" s="326">
        <v>0</v>
      </c>
      <c r="N43" s="326">
        <v>0</v>
      </c>
      <c r="O43" s="326">
        <v>0</v>
      </c>
      <c r="P43" s="326">
        <v>1393.4540492000001</v>
      </c>
      <c r="Q43" s="326">
        <v>4463.7488272999999</v>
      </c>
      <c r="R43" s="326">
        <v>0</v>
      </c>
      <c r="S43" s="326">
        <v>0</v>
      </c>
      <c r="T43" s="326">
        <v>0</v>
      </c>
      <c r="U43" s="326">
        <v>0</v>
      </c>
      <c r="V43" s="326">
        <v>0</v>
      </c>
      <c r="W43" s="326">
        <v>0</v>
      </c>
      <c r="X43" s="326">
        <v>141571.6736486</v>
      </c>
      <c r="Y43" s="326">
        <v>35584.870843999997</v>
      </c>
      <c r="Z43" s="326">
        <v>297.93794109999999</v>
      </c>
      <c r="AA43" s="326">
        <v>0</v>
      </c>
      <c r="AB43" s="326">
        <v>0</v>
      </c>
      <c r="AC43" s="326">
        <v>0</v>
      </c>
      <c r="AD43" s="326">
        <v>5611.0252092999999</v>
      </c>
    </row>
    <row r="44" spans="1:30" ht="14" thickBot="1">
      <c r="A44" s="822"/>
      <c r="B44" s="195" t="s">
        <v>121</v>
      </c>
      <c r="C44" s="326">
        <v>0</v>
      </c>
      <c r="D44" s="326">
        <v>0</v>
      </c>
      <c r="E44" s="326">
        <v>0</v>
      </c>
      <c r="F44" s="326">
        <v>0</v>
      </c>
      <c r="G44" s="326">
        <v>0</v>
      </c>
      <c r="H44" s="326">
        <v>0</v>
      </c>
      <c r="I44" s="326">
        <v>1376.5417433</v>
      </c>
      <c r="J44" s="326">
        <v>332.51719159999999</v>
      </c>
      <c r="K44" s="326">
        <v>0</v>
      </c>
      <c r="L44" s="326">
        <v>0</v>
      </c>
      <c r="M44" s="326">
        <v>0</v>
      </c>
      <c r="N44" s="326">
        <v>566.2108005</v>
      </c>
      <c r="O44" s="326">
        <v>0</v>
      </c>
      <c r="P44" s="326">
        <v>0</v>
      </c>
      <c r="Q44" s="326">
        <v>4173.2233867000004</v>
      </c>
      <c r="R44" s="326">
        <v>0</v>
      </c>
      <c r="S44" s="326">
        <v>0</v>
      </c>
      <c r="T44" s="326">
        <v>0</v>
      </c>
      <c r="U44" s="326">
        <v>0</v>
      </c>
      <c r="V44" s="326">
        <v>0</v>
      </c>
      <c r="W44" s="326">
        <v>0</v>
      </c>
      <c r="X44" s="326">
        <v>4505.7405781999996</v>
      </c>
      <c r="Y44" s="326">
        <v>0</v>
      </c>
      <c r="Z44" s="326">
        <v>0</v>
      </c>
      <c r="AA44" s="326">
        <v>0</v>
      </c>
      <c r="AB44" s="326">
        <v>566.2108005</v>
      </c>
      <c r="AC44" s="326">
        <v>0</v>
      </c>
      <c r="AD44" s="326">
        <v>1376.5417433</v>
      </c>
    </row>
    <row r="45" spans="1:30" ht="14" thickBot="1">
      <c r="A45" s="822"/>
      <c r="B45" s="195" t="s">
        <v>188</v>
      </c>
      <c r="C45" s="326">
        <v>0</v>
      </c>
      <c r="D45" s="326">
        <v>0</v>
      </c>
      <c r="E45" s="326">
        <v>0</v>
      </c>
      <c r="F45" s="326">
        <v>0</v>
      </c>
      <c r="G45" s="326">
        <v>0</v>
      </c>
      <c r="H45" s="326">
        <v>0</v>
      </c>
      <c r="I45" s="326">
        <v>440.48782670000003</v>
      </c>
      <c r="J45" s="326">
        <v>0</v>
      </c>
      <c r="K45" s="326">
        <v>0</v>
      </c>
      <c r="L45" s="326">
        <v>0</v>
      </c>
      <c r="M45" s="326">
        <v>0</v>
      </c>
      <c r="N45" s="326">
        <v>0</v>
      </c>
      <c r="O45" s="326">
        <v>0</v>
      </c>
      <c r="P45" s="326">
        <v>0</v>
      </c>
      <c r="Q45" s="326">
        <v>8792.6139982999994</v>
      </c>
      <c r="R45" s="326">
        <v>0</v>
      </c>
      <c r="S45" s="326">
        <v>0</v>
      </c>
      <c r="T45" s="326">
        <v>0</v>
      </c>
      <c r="U45" s="326">
        <v>0</v>
      </c>
      <c r="V45" s="326">
        <v>0</v>
      </c>
      <c r="W45" s="326">
        <v>0</v>
      </c>
      <c r="X45" s="326">
        <v>8792.6139982999994</v>
      </c>
      <c r="Y45" s="326">
        <v>0</v>
      </c>
      <c r="Z45" s="326">
        <v>0</v>
      </c>
      <c r="AA45" s="326">
        <v>0</v>
      </c>
      <c r="AB45" s="326">
        <v>0</v>
      </c>
      <c r="AC45" s="326">
        <v>0</v>
      </c>
      <c r="AD45" s="326">
        <v>440.48782670000003</v>
      </c>
    </row>
    <row r="46" spans="1:30" ht="14" thickBot="1">
      <c r="A46" s="822"/>
      <c r="B46" s="195" t="s">
        <v>111</v>
      </c>
      <c r="C46" s="326">
        <v>1584.1343242</v>
      </c>
      <c r="D46" s="326">
        <v>0</v>
      </c>
      <c r="E46" s="326">
        <v>0</v>
      </c>
      <c r="F46" s="326">
        <v>0</v>
      </c>
      <c r="G46" s="326">
        <v>0</v>
      </c>
      <c r="H46" s="326">
        <v>0</v>
      </c>
      <c r="I46" s="326">
        <v>0</v>
      </c>
      <c r="J46" s="326">
        <v>0</v>
      </c>
      <c r="K46" s="326">
        <v>0</v>
      </c>
      <c r="L46" s="326">
        <v>0</v>
      </c>
      <c r="M46" s="326">
        <v>0</v>
      </c>
      <c r="N46" s="326">
        <v>0</v>
      </c>
      <c r="O46" s="326">
        <v>0</v>
      </c>
      <c r="P46" s="326">
        <v>0</v>
      </c>
      <c r="Q46" s="326">
        <v>1999.8651288999999</v>
      </c>
      <c r="R46" s="326">
        <v>0</v>
      </c>
      <c r="S46" s="326">
        <v>0</v>
      </c>
      <c r="T46" s="326">
        <v>0</v>
      </c>
      <c r="U46" s="326">
        <v>0</v>
      </c>
      <c r="V46" s="326">
        <v>0</v>
      </c>
      <c r="W46" s="326">
        <v>0</v>
      </c>
      <c r="X46" s="326">
        <v>3583.9994531000002</v>
      </c>
      <c r="Y46" s="326">
        <v>0</v>
      </c>
      <c r="Z46" s="326">
        <v>0</v>
      </c>
      <c r="AA46" s="326">
        <v>0</v>
      </c>
      <c r="AB46" s="326">
        <v>0</v>
      </c>
      <c r="AC46" s="326">
        <v>0</v>
      </c>
      <c r="AD46" s="326">
        <v>0</v>
      </c>
    </row>
    <row r="47" spans="1:30" ht="14" thickBot="1">
      <c r="A47" s="822"/>
      <c r="B47" s="195" t="s">
        <v>189</v>
      </c>
      <c r="C47" s="326">
        <v>0</v>
      </c>
      <c r="D47" s="326">
        <v>0</v>
      </c>
      <c r="E47" s="326">
        <v>0</v>
      </c>
      <c r="F47" s="326">
        <v>0</v>
      </c>
      <c r="G47" s="326">
        <v>0</v>
      </c>
      <c r="H47" s="326">
        <v>0</v>
      </c>
      <c r="I47" s="326">
        <v>0</v>
      </c>
      <c r="J47" s="326">
        <v>0</v>
      </c>
      <c r="K47" s="326">
        <v>0</v>
      </c>
      <c r="L47" s="326">
        <v>0</v>
      </c>
      <c r="M47" s="326">
        <v>0</v>
      </c>
      <c r="N47" s="326">
        <v>0</v>
      </c>
      <c r="O47" s="326">
        <v>0</v>
      </c>
      <c r="P47" s="326">
        <v>0</v>
      </c>
      <c r="Q47" s="326">
        <v>0</v>
      </c>
      <c r="R47" s="326">
        <v>0</v>
      </c>
      <c r="S47" s="326">
        <v>0</v>
      </c>
      <c r="T47" s="326">
        <v>0</v>
      </c>
      <c r="U47" s="326">
        <v>0</v>
      </c>
      <c r="V47" s="326">
        <v>0</v>
      </c>
      <c r="W47" s="326">
        <v>0</v>
      </c>
      <c r="X47" s="326">
        <v>0</v>
      </c>
      <c r="Y47" s="326">
        <v>0</v>
      </c>
      <c r="Z47" s="326">
        <v>0</v>
      </c>
      <c r="AA47" s="326">
        <v>0</v>
      </c>
      <c r="AB47" s="326">
        <v>0</v>
      </c>
      <c r="AC47" s="326">
        <v>0</v>
      </c>
      <c r="AD47" s="326">
        <v>0</v>
      </c>
    </row>
    <row r="48" spans="1:30" ht="14" thickBot="1">
      <c r="A48" s="822"/>
      <c r="B48" s="195" t="s">
        <v>96</v>
      </c>
      <c r="C48" s="326">
        <v>0</v>
      </c>
      <c r="D48" s="326">
        <v>0</v>
      </c>
      <c r="E48" s="326">
        <v>0</v>
      </c>
      <c r="F48" s="326">
        <v>0</v>
      </c>
      <c r="G48" s="326">
        <v>0</v>
      </c>
      <c r="H48" s="326">
        <v>0</v>
      </c>
      <c r="I48" s="326">
        <v>0</v>
      </c>
      <c r="J48" s="326">
        <v>0</v>
      </c>
      <c r="K48" s="326">
        <v>0</v>
      </c>
      <c r="L48" s="326">
        <v>0</v>
      </c>
      <c r="M48" s="326">
        <v>0</v>
      </c>
      <c r="N48" s="326">
        <v>0</v>
      </c>
      <c r="O48" s="326">
        <v>0</v>
      </c>
      <c r="P48" s="326">
        <v>0</v>
      </c>
      <c r="Q48" s="326">
        <v>0</v>
      </c>
      <c r="R48" s="326">
        <v>0</v>
      </c>
      <c r="S48" s="326">
        <v>0</v>
      </c>
      <c r="T48" s="326">
        <v>0</v>
      </c>
      <c r="U48" s="326">
        <v>0</v>
      </c>
      <c r="V48" s="326">
        <v>0</v>
      </c>
      <c r="W48" s="326">
        <v>0</v>
      </c>
      <c r="X48" s="326">
        <v>0</v>
      </c>
      <c r="Y48" s="326">
        <v>0</v>
      </c>
      <c r="Z48" s="326">
        <v>0</v>
      </c>
      <c r="AA48" s="326">
        <v>0</v>
      </c>
      <c r="AB48" s="326">
        <v>0</v>
      </c>
      <c r="AC48" s="326">
        <v>0</v>
      </c>
      <c r="AD48" s="326">
        <v>0</v>
      </c>
    </row>
    <row r="49" spans="1:30" ht="14" thickBot="1">
      <c r="A49" s="822"/>
      <c r="B49" s="195" t="s">
        <v>100</v>
      </c>
      <c r="C49" s="326">
        <v>0</v>
      </c>
      <c r="D49" s="326">
        <v>0</v>
      </c>
      <c r="E49" s="326">
        <v>0</v>
      </c>
      <c r="F49" s="326">
        <v>0</v>
      </c>
      <c r="G49" s="326">
        <v>0</v>
      </c>
      <c r="H49" s="326">
        <v>0</v>
      </c>
      <c r="I49" s="326">
        <v>0</v>
      </c>
      <c r="J49" s="326">
        <v>0</v>
      </c>
      <c r="K49" s="326">
        <v>0</v>
      </c>
      <c r="L49" s="326">
        <v>0</v>
      </c>
      <c r="M49" s="326">
        <v>0</v>
      </c>
      <c r="N49" s="326">
        <v>0</v>
      </c>
      <c r="O49" s="326">
        <v>0</v>
      </c>
      <c r="P49" s="326">
        <v>0</v>
      </c>
      <c r="Q49" s="326">
        <v>0</v>
      </c>
      <c r="R49" s="326">
        <v>0</v>
      </c>
      <c r="S49" s="326">
        <v>0</v>
      </c>
      <c r="T49" s="326">
        <v>0</v>
      </c>
      <c r="U49" s="326">
        <v>0</v>
      </c>
      <c r="V49" s="326">
        <v>0</v>
      </c>
      <c r="W49" s="326">
        <v>0</v>
      </c>
      <c r="X49" s="326">
        <v>0</v>
      </c>
      <c r="Y49" s="326">
        <v>0</v>
      </c>
      <c r="Z49" s="326">
        <v>0</v>
      </c>
      <c r="AA49" s="326">
        <v>0</v>
      </c>
      <c r="AB49" s="326">
        <v>0</v>
      </c>
      <c r="AC49" s="326">
        <v>0</v>
      </c>
      <c r="AD49" s="326">
        <v>0</v>
      </c>
    </row>
    <row r="50" spans="1:30" ht="14" thickBot="1">
      <c r="A50" s="822"/>
      <c r="B50" s="195" t="s">
        <v>83</v>
      </c>
      <c r="C50" s="326">
        <v>1542.9866555000001</v>
      </c>
      <c r="D50" s="326">
        <v>0</v>
      </c>
      <c r="E50" s="326">
        <v>0</v>
      </c>
      <c r="F50" s="326">
        <v>0</v>
      </c>
      <c r="G50" s="326">
        <v>0</v>
      </c>
      <c r="H50" s="326">
        <v>0</v>
      </c>
      <c r="I50" s="326">
        <v>0</v>
      </c>
      <c r="J50" s="326">
        <v>0</v>
      </c>
      <c r="K50" s="326">
        <v>0</v>
      </c>
      <c r="L50" s="326">
        <v>0</v>
      </c>
      <c r="M50" s="326">
        <v>0</v>
      </c>
      <c r="N50" s="326">
        <v>0</v>
      </c>
      <c r="O50" s="326">
        <v>0</v>
      </c>
      <c r="P50" s="326">
        <v>0</v>
      </c>
      <c r="Q50" s="326">
        <v>0</v>
      </c>
      <c r="R50" s="326">
        <v>0</v>
      </c>
      <c r="S50" s="326">
        <v>0</v>
      </c>
      <c r="T50" s="326">
        <v>0</v>
      </c>
      <c r="U50" s="326">
        <v>0</v>
      </c>
      <c r="V50" s="326">
        <v>0</v>
      </c>
      <c r="W50" s="326">
        <v>0</v>
      </c>
      <c r="X50" s="326">
        <v>1542.9866555000001</v>
      </c>
      <c r="Y50" s="326">
        <v>0</v>
      </c>
      <c r="Z50" s="326">
        <v>0</v>
      </c>
      <c r="AA50" s="326">
        <v>0</v>
      </c>
      <c r="AB50" s="326">
        <v>0</v>
      </c>
      <c r="AC50" s="326">
        <v>0</v>
      </c>
      <c r="AD50" s="326">
        <v>0</v>
      </c>
    </row>
    <row r="51" spans="1:30" ht="14" thickBot="1">
      <c r="A51" s="823" t="s">
        <v>166</v>
      </c>
      <c r="B51" s="195" t="s">
        <v>183</v>
      </c>
      <c r="C51" s="326">
        <v>0</v>
      </c>
      <c r="D51" s="326">
        <v>0</v>
      </c>
      <c r="E51" s="326">
        <v>0</v>
      </c>
      <c r="F51" s="326">
        <v>0</v>
      </c>
      <c r="G51" s="326">
        <v>0</v>
      </c>
      <c r="H51" s="326">
        <v>1199158.8940935</v>
      </c>
      <c r="I51" s="326">
        <v>0</v>
      </c>
      <c r="J51" s="326">
        <v>0</v>
      </c>
      <c r="K51" s="326">
        <v>0</v>
      </c>
      <c r="L51" s="326">
        <v>0</v>
      </c>
      <c r="M51" s="326">
        <v>0</v>
      </c>
      <c r="N51" s="326">
        <v>0</v>
      </c>
      <c r="O51" s="326">
        <v>29633.7319847</v>
      </c>
      <c r="P51" s="326">
        <v>0</v>
      </c>
      <c r="Q51" s="326">
        <v>0</v>
      </c>
      <c r="R51" s="326">
        <v>0</v>
      </c>
      <c r="S51" s="326">
        <v>0</v>
      </c>
      <c r="T51" s="326">
        <v>0</v>
      </c>
      <c r="U51" s="326">
        <v>0</v>
      </c>
      <c r="V51" s="326">
        <v>40060.387396600003</v>
      </c>
      <c r="W51" s="326">
        <v>0</v>
      </c>
      <c r="X51" s="326">
        <v>0</v>
      </c>
      <c r="Y51" s="326">
        <v>0</v>
      </c>
      <c r="Z51" s="326">
        <v>0</v>
      </c>
      <c r="AA51" s="326">
        <v>0</v>
      </c>
      <c r="AB51" s="326">
        <v>0</v>
      </c>
      <c r="AC51" s="326">
        <v>1268853.0134747</v>
      </c>
      <c r="AD51" s="326">
        <v>0</v>
      </c>
    </row>
    <row r="52" spans="1:30" ht="14" thickBot="1">
      <c r="A52" s="818"/>
      <c r="B52" s="195" t="s">
        <v>184</v>
      </c>
      <c r="C52" s="326">
        <v>0</v>
      </c>
      <c r="D52" s="326">
        <v>0</v>
      </c>
      <c r="E52" s="326">
        <v>0</v>
      </c>
      <c r="F52" s="326">
        <v>0</v>
      </c>
      <c r="G52" s="326">
        <v>0</v>
      </c>
      <c r="H52" s="326">
        <v>995018.07250090002</v>
      </c>
      <c r="I52" s="326">
        <v>0</v>
      </c>
      <c r="J52" s="326">
        <v>0</v>
      </c>
      <c r="K52" s="326">
        <v>0</v>
      </c>
      <c r="L52" s="326">
        <v>0</v>
      </c>
      <c r="M52" s="326">
        <v>0</v>
      </c>
      <c r="N52" s="326">
        <v>0</v>
      </c>
      <c r="O52" s="326">
        <v>141128.40866320001</v>
      </c>
      <c r="P52" s="326">
        <v>0</v>
      </c>
      <c r="Q52" s="326">
        <v>0</v>
      </c>
      <c r="R52" s="326">
        <v>0</v>
      </c>
      <c r="S52" s="326">
        <v>0</v>
      </c>
      <c r="T52" s="326">
        <v>0</v>
      </c>
      <c r="U52" s="326">
        <v>0</v>
      </c>
      <c r="V52" s="326">
        <v>39577.578883000002</v>
      </c>
      <c r="W52" s="326">
        <v>0</v>
      </c>
      <c r="X52" s="326">
        <v>0</v>
      </c>
      <c r="Y52" s="326">
        <v>0</v>
      </c>
      <c r="Z52" s="326">
        <v>0</v>
      </c>
      <c r="AA52" s="326">
        <v>0</v>
      </c>
      <c r="AB52" s="326">
        <v>0</v>
      </c>
      <c r="AC52" s="326">
        <v>1175724.0600469999</v>
      </c>
      <c r="AD52" s="326">
        <v>0</v>
      </c>
    </row>
    <row r="53" spans="1:30" ht="14" thickBot="1">
      <c r="A53" s="818"/>
      <c r="B53" s="195" t="s">
        <v>185</v>
      </c>
      <c r="C53" s="326">
        <v>0</v>
      </c>
      <c r="D53" s="326">
        <v>0</v>
      </c>
      <c r="E53" s="326">
        <v>0</v>
      </c>
      <c r="F53" s="326">
        <v>0</v>
      </c>
      <c r="G53" s="326">
        <v>0</v>
      </c>
      <c r="H53" s="326">
        <v>21290.605911300001</v>
      </c>
      <c r="I53" s="326">
        <v>0</v>
      </c>
      <c r="J53" s="326">
        <v>0</v>
      </c>
      <c r="K53" s="326">
        <v>0</v>
      </c>
      <c r="L53" s="326">
        <v>0</v>
      </c>
      <c r="M53" s="326">
        <v>0</v>
      </c>
      <c r="N53" s="326">
        <v>0</v>
      </c>
      <c r="O53" s="326">
        <v>0</v>
      </c>
      <c r="P53" s="326">
        <v>0</v>
      </c>
      <c r="Q53" s="326">
        <v>0</v>
      </c>
      <c r="R53" s="326">
        <v>0</v>
      </c>
      <c r="S53" s="326">
        <v>0</v>
      </c>
      <c r="T53" s="326">
        <v>0</v>
      </c>
      <c r="U53" s="326">
        <v>0</v>
      </c>
      <c r="V53" s="326">
        <v>12446.231660400001</v>
      </c>
      <c r="W53" s="326">
        <v>0</v>
      </c>
      <c r="X53" s="326">
        <v>0</v>
      </c>
      <c r="Y53" s="326">
        <v>0</v>
      </c>
      <c r="Z53" s="326">
        <v>0</v>
      </c>
      <c r="AA53" s="326">
        <v>0</v>
      </c>
      <c r="AB53" s="326">
        <v>0</v>
      </c>
      <c r="AC53" s="326">
        <v>33736.837571700002</v>
      </c>
      <c r="AD53" s="326">
        <v>0</v>
      </c>
    </row>
    <row r="54" spans="1:30" ht="14" thickBot="1">
      <c r="A54" s="818"/>
      <c r="B54" s="195" t="s">
        <v>186</v>
      </c>
      <c r="C54" s="326">
        <v>0</v>
      </c>
      <c r="D54" s="326">
        <v>0</v>
      </c>
      <c r="E54" s="326">
        <v>0</v>
      </c>
      <c r="F54" s="326">
        <v>0</v>
      </c>
      <c r="G54" s="326">
        <v>0</v>
      </c>
      <c r="H54" s="326">
        <v>0</v>
      </c>
      <c r="I54" s="326">
        <v>0</v>
      </c>
      <c r="J54" s="326">
        <v>0</v>
      </c>
      <c r="K54" s="326">
        <v>0</v>
      </c>
      <c r="L54" s="326">
        <v>0</v>
      </c>
      <c r="M54" s="326">
        <v>0</v>
      </c>
      <c r="N54" s="326">
        <v>0</v>
      </c>
      <c r="O54" s="326">
        <v>0</v>
      </c>
      <c r="P54" s="326">
        <v>0</v>
      </c>
      <c r="Q54" s="326">
        <v>0</v>
      </c>
      <c r="R54" s="326">
        <v>0</v>
      </c>
      <c r="S54" s="326">
        <v>0</v>
      </c>
      <c r="T54" s="326">
        <v>0</v>
      </c>
      <c r="U54" s="326">
        <v>0</v>
      </c>
      <c r="V54" s="326">
        <v>0</v>
      </c>
      <c r="W54" s="326">
        <v>0</v>
      </c>
      <c r="X54" s="326">
        <v>0</v>
      </c>
      <c r="Y54" s="326">
        <v>0</v>
      </c>
      <c r="Z54" s="326">
        <v>0</v>
      </c>
      <c r="AA54" s="326">
        <v>0</v>
      </c>
      <c r="AB54" s="326">
        <v>0</v>
      </c>
      <c r="AC54" s="326">
        <v>0</v>
      </c>
      <c r="AD54" s="326">
        <v>0</v>
      </c>
    </row>
    <row r="55" spans="1:30" ht="14" thickBot="1">
      <c r="A55" s="818"/>
      <c r="B55" s="195" t="s">
        <v>82</v>
      </c>
      <c r="C55" s="326">
        <v>44185.491119699996</v>
      </c>
      <c r="D55" s="326">
        <v>1701.8982661</v>
      </c>
      <c r="E55" s="326">
        <v>0</v>
      </c>
      <c r="F55" s="326">
        <v>0</v>
      </c>
      <c r="G55" s="326">
        <v>0</v>
      </c>
      <c r="H55" s="326">
        <v>0</v>
      </c>
      <c r="I55" s="326">
        <v>2315.4582166</v>
      </c>
      <c r="J55" s="326">
        <v>747.89201639999999</v>
      </c>
      <c r="K55" s="326">
        <v>3653.0105282</v>
      </c>
      <c r="L55" s="326">
        <v>0</v>
      </c>
      <c r="M55" s="326">
        <v>0</v>
      </c>
      <c r="N55" s="326">
        <v>0</v>
      </c>
      <c r="O55" s="326">
        <v>0</v>
      </c>
      <c r="P55" s="326">
        <v>0</v>
      </c>
      <c r="Q55" s="326">
        <v>9252.2496864000004</v>
      </c>
      <c r="R55" s="326">
        <v>825.05698210000003</v>
      </c>
      <c r="S55" s="326">
        <v>0</v>
      </c>
      <c r="T55" s="326">
        <v>0</v>
      </c>
      <c r="U55" s="326">
        <v>0</v>
      </c>
      <c r="V55" s="326">
        <v>0</v>
      </c>
      <c r="W55" s="326">
        <v>0</v>
      </c>
      <c r="X55" s="326">
        <v>54185.632822500003</v>
      </c>
      <c r="Y55" s="326">
        <v>6179.9657764000003</v>
      </c>
      <c r="Z55" s="326">
        <v>0</v>
      </c>
      <c r="AA55" s="326">
        <v>0</v>
      </c>
      <c r="AB55" s="326">
        <v>0</v>
      </c>
      <c r="AC55" s="326">
        <v>0</v>
      </c>
      <c r="AD55" s="326">
        <v>2315.4582166</v>
      </c>
    </row>
    <row r="56" spans="1:30" ht="14" thickBot="1">
      <c r="A56" s="818"/>
      <c r="B56" s="195" t="s">
        <v>187</v>
      </c>
      <c r="C56" s="326">
        <v>58902.6049422</v>
      </c>
      <c r="D56" s="326">
        <v>7380.8686412999996</v>
      </c>
      <c r="E56" s="326">
        <v>0</v>
      </c>
      <c r="F56" s="326">
        <v>0</v>
      </c>
      <c r="G56" s="326">
        <v>0</v>
      </c>
      <c r="H56" s="326">
        <v>0</v>
      </c>
      <c r="I56" s="326">
        <v>17163.372443</v>
      </c>
      <c r="J56" s="326">
        <v>947.35347720000004</v>
      </c>
      <c r="K56" s="326">
        <v>0</v>
      </c>
      <c r="L56" s="326">
        <v>0</v>
      </c>
      <c r="M56" s="326">
        <v>0</v>
      </c>
      <c r="N56" s="326">
        <v>0</v>
      </c>
      <c r="O56" s="326">
        <v>0</v>
      </c>
      <c r="P56" s="326">
        <v>0</v>
      </c>
      <c r="Q56" s="326">
        <v>3574.2134676999999</v>
      </c>
      <c r="R56" s="326">
        <v>0</v>
      </c>
      <c r="S56" s="326">
        <v>0</v>
      </c>
      <c r="T56" s="326">
        <v>0</v>
      </c>
      <c r="U56" s="326">
        <v>0</v>
      </c>
      <c r="V56" s="326">
        <v>0</v>
      </c>
      <c r="W56" s="326">
        <v>2212.4911723</v>
      </c>
      <c r="X56" s="326">
        <v>63424.171887199998</v>
      </c>
      <c r="Y56" s="326">
        <v>7380.8686412999996</v>
      </c>
      <c r="Z56" s="326">
        <v>0</v>
      </c>
      <c r="AA56" s="326">
        <v>0</v>
      </c>
      <c r="AB56" s="326">
        <v>0</v>
      </c>
      <c r="AC56" s="326">
        <v>0</v>
      </c>
      <c r="AD56" s="326">
        <v>19375.863615300001</v>
      </c>
    </row>
    <row r="57" spans="1:30" ht="14" thickBot="1">
      <c r="A57" s="818"/>
      <c r="B57" s="195" t="s">
        <v>121</v>
      </c>
      <c r="C57" s="326">
        <v>8826.5279057000007</v>
      </c>
      <c r="D57" s="326">
        <v>0</v>
      </c>
      <c r="E57" s="326">
        <v>0</v>
      </c>
      <c r="F57" s="326">
        <v>0</v>
      </c>
      <c r="G57" s="326">
        <v>0</v>
      </c>
      <c r="H57" s="326">
        <v>0</v>
      </c>
      <c r="I57" s="326">
        <v>0</v>
      </c>
      <c r="J57" s="326">
        <v>18572.098762199999</v>
      </c>
      <c r="K57" s="326">
        <v>21870.246953900001</v>
      </c>
      <c r="L57" s="326">
        <v>17937.909021700001</v>
      </c>
      <c r="M57" s="326">
        <v>0</v>
      </c>
      <c r="N57" s="326">
        <v>0</v>
      </c>
      <c r="O57" s="326">
        <v>0</v>
      </c>
      <c r="P57" s="326">
        <v>0</v>
      </c>
      <c r="Q57" s="326">
        <v>3731.1633594</v>
      </c>
      <c r="R57" s="326">
        <v>0</v>
      </c>
      <c r="S57" s="326">
        <v>0</v>
      </c>
      <c r="T57" s="326">
        <v>0</v>
      </c>
      <c r="U57" s="326">
        <v>0</v>
      </c>
      <c r="V57" s="326">
        <v>0</v>
      </c>
      <c r="W57" s="326">
        <v>4058.1982837999999</v>
      </c>
      <c r="X57" s="326">
        <v>31129.790027300001</v>
      </c>
      <c r="Y57" s="326">
        <v>21870.246953900001</v>
      </c>
      <c r="Z57" s="326">
        <v>17937.909021700001</v>
      </c>
      <c r="AA57" s="326">
        <v>0</v>
      </c>
      <c r="AB57" s="326">
        <v>0</v>
      </c>
      <c r="AC57" s="326">
        <v>0</v>
      </c>
      <c r="AD57" s="326">
        <v>4058.1982837999999</v>
      </c>
    </row>
    <row r="58" spans="1:30" ht="14" thickBot="1">
      <c r="A58" s="818"/>
      <c r="B58" s="195" t="s">
        <v>188</v>
      </c>
      <c r="C58" s="326">
        <v>2852.8921134000002</v>
      </c>
      <c r="D58" s="326">
        <v>0</v>
      </c>
      <c r="E58" s="326">
        <v>0</v>
      </c>
      <c r="F58" s="326">
        <v>0</v>
      </c>
      <c r="G58" s="326">
        <v>0</v>
      </c>
      <c r="H58" s="326">
        <v>0</v>
      </c>
      <c r="I58" s="326">
        <v>0</v>
      </c>
      <c r="J58" s="326">
        <v>0</v>
      </c>
      <c r="K58" s="326">
        <v>3104.2171395</v>
      </c>
      <c r="L58" s="326">
        <v>0</v>
      </c>
      <c r="M58" s="326">
        <v>0</v>
      </c>
      <c r="N58" s="326">
        <v>0</v>
      </c>
      <c r="O58" s="326">
        <v>0</v>
      </c>
      <c r="P58" s="326">
        <v>0</v>
      </c>
      <c r="Q58" s="326">
        <v>32990.718985599997</v>
      </c>
      <c r="R58" s="326">
        <v>5738.1120739999997</v>
      </c>
      <c r="S58" s="326">
        <v>2297.4271156</v>
      </c>
      <c r="T58" s="326">
        <v>0</v>
      </c>
      <c r="U58" s="326">
        <v>0</v>
      </c>
      <c r="V58" s="326">
        <v>0</v>
      </c>
      <c r="W58" s="326">
        <v>0</v>
      </c>
      <c r="X58" s="326">
        <v>35843.611099000002</v>
      </c>
      <c r="Y58" s="326">
        <v>8842.3292134999992</v>
      </c>
      <c r="Z58" s="326">
        <v>2297.4271156</v>
      </c>
      <c r="AA58" s="326">
        <v>0</v>
      </c>
      <c r="AB58" s="326">
        <v>0</v>
      </c>
      <c r="AC58" s="326">
        <v>0</v>
      </c>
      <c r="AD58" s="326">
        <v>0</v>
      </c>
    </row>
    <row r="59" spans="1:30" ht="14" thickBot="1">
      <c r="A59" s="818"/>
      <c r="B59" s="195" t="s">
        <v>111</v>
      </c>
      <c r="C59" s="326">
        <v>0</v>
      </c>
      <c r="D59" s="326">
        <v>0</v>
      </c>
      <c r="E59" s="326">
        <v>0</v>
      </c>
      <c r="F59" s="326">
        <v>0</v>
      </c>
      <c r="G59" s="326">
        <v>0</v>
      </c>
      <c r="H59" s="326">
        <v>0</v>
      </c>
      <c r="I59" s="326">
        <v>0</v>
      </c>
      <c r="J59" s="326">
        <v>0</v>
      </c>
      <c r="K59" s="326">
        <v>910.20212879999997</v>
      </c>
      <c r="L59" s="326">
        <v>0</v>
      </c>
      <c r="M59" s="326">
        <v>0</v>
      </c>
      <c r="N59" s="326">
        <v>0</v>
      </c>
      <c r="O59" s="326">
        <v>0</v>
      </c>
      <c r="P59" s="326">
        <v>0</v>
      </c>
      <c r="Q59" s="326">
        <v>0</v>
      </c>
      <c r="R59" s="326">
        <v>897.45650260000002</v>
      </c>
      <c r="S59" s="326">
        <v>0</v>
      </c>
      <c r="T59" s="326">
        <v>0</v>
      </c>
      <c r="U59" s="326">
        <v>0</v>
      </c>
      <c r="V59" s="326">
        <v>0</v>
      </c>
      <c r="W59" s="326">
        <v>0</v>
      </c>
      <c r="X59" s="326">
        <v>0</v>
      </c>
      <c r="Y59" s="326">
        <v>1807.6586314000001</v>
      </c>
      <c r="Z59" s="326">
        <v>0</v>
      </c>
      <c r="AA59" s="326">
        <v>0</v>
      </c>
      <c r="AB59" s="326">
        <v>0</v>
      </c>
      <c r="AC59" s="326">
        <v>0</v>
      </c>
      <c r="AD59" s="326">
        <v>0</v>
      </c>
    </row>
    <row r="60" spans="1:30" ht="14" thickBot="1">
      <c r="A60" s="818"/>
      <c r="B60" s="195" t="s">
        <v>189</v>
      </c>
      <c r="C60" s="326">
        <v>0</v>
      </c>
      <c r="D60" s="326">
        <v>0</v>
      </c>
      <c r="E60" s="326">
        <v>0</v>
      </c>
      <c r="F60" s="326">
        <v>0</v>
      </c>
      <c r="G60" s="326">
        <v>0</v>
      </c>
      <c r="H60" s="326">
        <v>0</v>
      </c>
      <c r="I60" s="326">
        <v>0</v>
      </c>
      <c r="J60" s="326">
        <v>0</v>
      </c>
      <c r="K60" s="326">
        <v>0</v>
      </c>
      <c r="L60" s="326">
        <v>0</v>
      </c>
      <c r="M60" s="326">
        <v>0</v>
      </c>
      <c r="N60" s="326">
        <v>0</v>
      </c>
      <c r="O60" s="326">
        <v>0</v>
      </c>
      <c r="P60" s="326">
        <v>0</v>
      </c>
      <c r="Q60" s="326">
        <v>0</v>
      </c>
      <c r="R60" s="326">
        <v>0</v>
      </c>
      <c r="S60" s="326">
        <v>0</v>
      </c>
      <c r="T60" s="326">
        <v>0</v>
      </c>
      <c r="U60" s="326">
        <v>0</v>
      </c>
      <c r="V60" s="326">
        <v>0</v>
      </c>
      <c r="W60" s="326">
        <v>0</v>
      </c>
      <c r="X60" s="326">
        <v>0</v>
      </c>
      <c r="Y60" s="326">
        <v>0</v>
      </c>
      <c r="Z60" s="326">
        <v>0</v>
      </c>
      <c r="AA60" s="326">
        <v>0</v>
      </c>
      <c r="AB60" s="326">
        <v>0</v>
      </c>
      <c r="AC60" s="326">
        <v>0</v>
      </c>
      <c r="AD60" s="326">
        <v>0</v>
      </c>
    </row>
    <row r="61" spans="1:30" ht="14" thickBot="1">
      <c r="A61" s="818"/>
      <c r="B61" s="195" t="s">
        <v>96</v>
      </c>
      <c r="C61" s="326">
        <v>0</v>
      </c>
      <c r="D61" s="326">
        <v>0</v>
      </c>
      <c r="E61" s="326">
        <v>0</v>
      </c>
      <c r="F61" s="326">
        <v>0</v>
      </c>
      <c r="G61" s="326">
        <v>0</v>
      </c>
      <c r="H61" s="326">
        <v>0</v>
      </c>
      <c r="I61" s="326">
        <v>0</v>
      </c>
      <c r="J61" s="326">
        <v>0</v>
      </c>
      <c r="K61" s="326">
        <v>1456.2323567000001</v>
      </c>
      <c r="L61" s="326">
        <v>0</v>
      </c>
      <c r="M61" s="326">
        <v>0</v>
      </c>
      <c r="N61" s="326">
        <v>0</v>
      </c>
      <c r="O61" s="326">
        <v>0</v>
      </c>
      <c r="P61" s="326">
        <v>0</v>
      </c>
      <c r="Q61" s="326">
        <v>0</v>
      </c>
      <c r="R61" s="326">
        <v>0</v>
      </c>
      <c r="S61" s="326">
        <v>0</v>
      </c>
      <c r="T61" s="326">
        <v>0</v>
      </c>
      <c r="U61" s="326">
        <v>0</v>
      </c>
      <c r="V61" s="326">
        <v>0</v>
      </c>
      <c r="W61" s="326">
        <v>0</v>
      </c>
      <c r="X61" s="326">
        <v>0</v>
      </c>
      <c r="Y61" s="326">
        <v>1456.2323567000001</v>
      </c>
      <c r="Z61" s="326">
        <v>0</v>
      </c>
      <c r="AA61" s="326">
        <v>0</v>
      </c>
      <c r="AB61" s="326">
        <v>0</v>
      </c>
      <c r="AC61" s="326">
        <v>0</v>
      </c>
      <c r="AD61" s="326">
        <v>0</v>
      </c>
    </row>
    <row r="62" spans="1:30" ht="14" thickBot="1">
      <c r="A62" s="818"/>
      <c r="B62" s="195" t="s">
        <v>100</v>
      </c>
      <c r="C62" s="326">
        <v>0</v>
      </c>
      <c r="D62" s="326">
        <v>0</v>
      </c>
      <c r="E62" s="326">
        <v>686.34813799999995</v>
      </c>
      <c r="F62" s="326">
        <v>0</v>
      </c>
      <c r="G62" s="326">
        <v>0</v>
      </c>
      <c r="H62" s="326">
        <v>0</v>
      </c>
      <c r="I62" s="326">
        <v>0</v>
      </c>
      <c r="J62" s="326">
        <v>0</v>
      </c>
      <c r="K62" s="326">
        <v>0</v>
      </c>
      <c r="L62" s="326">
        <v>0</v>
      </c>
      <c r="M62" s="326">
        <v>0</v>
      </c>
      <c r="N62" s="326">
        <v>0</v>
      </c>
      <c r="O62" s="326">
        <v>0</v>
      </c>
      <c r="P62" s="326">
        <v>0</v>
      </c>
      <c r="Q62" s="326">
        <v>0</v>
      </c>
      <c r="R62" s="326">
        <v>0</v>
      </c>
      <c r="S62" s="326">
        <v>0</v>
      </c>
      <c r="T62" s="326">
        <v>0</v>
      </c>
      <c r="U62" s="326">
        <v>0</v>
      </c>
      <c r="V62" s="326">
        <v>0</v>
      </c>
      <c r="W62" s="326">
        <v>0</v>
      </c>
      <c r="X62" s="326">
        <v>0</v>
      </c>
      <c r="Y62" s="326">
        <v>0</v>
      </c>
      <c r="Z62" s="326">
        <v>686.34813799999995</v>
      </c>
      <c r="AA62" s="326">
        <v>0</v>
      </c>
      <c r="AB62" s="326">
        <v>0</v>
      </c>
      <c r="AC62" s="326">
        <v>0</v>
      </c>
      <c r="AD62" s="326">
        <v>0</v>
      </c>
    </row>
    <row r="63" spans="1:30" ht="14" thickBot="1">
      <c r="A63" s="818"/>
      <c r="B63" s="195" t="s">
        <v>83</v>
      </c>
      <c r="C63" s="326">
        <v>0</v>
      </c>
      <c r="D63" s="326">
        <v>0</v>
      </c>
      <c r="E63" s="326">
        <v>0</v>
      </c>
      <c r="F63" s="326">
        <v>0</v>
      </c>
      <c r="G63" s="326">
        <v>0</v>
      </c>
      <c r="H63" s="326">
        <v>0</v>
      </c>
      <c r="I63" s="326">
        <v>0</v>
      </c>
      <c r="J63" s="326">
        <v>0</v>
      </c>
      <c r="K63" s="326">
        <v>0</v>
      </c>
      <c r="L63" s="326">
        <v>6209.6717675999998</v>
      </c>
      <c r="M63" s="326">
        <v>0</v>
      </c>
      <c r="N63" s="326">
        <v>0</v>
      </c>
      <c r="O63" s="326">
        <v>0</v>
      </c>
      <c r="P63" s="326">
        <v>2893.0777029000001</v>
      </c>
      <c r="Q63" s="326">
        <v>2433.8047962000001</v>
      </c>
      <c r="R63" s="326">
        <v>0</v>
      </c>
      <c r="S63" s="326">
        <v>0</v>
      </c>
      <c r="T63" s="326">
        <v>0</v>
      </c>
      <c r="U63" s="326">
        <v>0</v>
      </c>
      <c r="V63" s="326">
        <v>0</v>
      </c>
      <c r="W63" s="326">
        <v>0</v>
      </c>
      <c r="X63" s="326">
        <v>2433.8047962000001</v>
      </c>
      <c r="Y63" s="326">
        <v>0</v>
      </c>
      <c r="Z63" s="326">
        <v>6209.6717675999998</v>
      </c>
      <c r="AA63" s="326">
        <v>0</v>
      </c>
      <c r="AB63" s="326">
        <v>0</v>
      </c>
      <c r="AC63" s="326">
        <v>0</v>
      </c>
      <c r="AD63" s="326">
        <v>2893.0777029000001</v>
      </c>
    </row>
    <row r="64" spans="1:30" ht="14" thickBot="1">
      <c r="A64" s="821" t="s">
        <v>167</v>
      </c>
      <c r="B64" s="195" t="s">
        <v>183</v>
      </c>
      <c r="C64" s="326">
        <v>0</v>
      </c>
      <c r="D64" s="326">
        <v>0</v>
      </c>
      <c r="E64" s="326">
        <v>0</v>
      </c>
      <c r="F64" s="326">
        <v>0</v>
      </c>
      <c r="G64" s="326">
        <v>0</v>
      </c>
      <c r="H64" s="326">
        <v>3182259.9223318002</v>
      </c>
      <c r="I64" s="326">
        <v>0</v>
      </c>
      <c r="J64" s="326">
        <v>0</v>
      </c>
      <c r="K64" s="326">
        <v>0</v>
      </c>
      <c r="L64" s="326">
        <v>0</v>
      </c>
      <c r="M64" s="326">
        <v>0</v>
      </c>
      <c r="N64" s="326">
        <v>0</v>
      </c>
      <c r="O64" s="326">
        <v>343738.80268710002</v>
      </c>
      <c r="P64" s="326">
        <v>0</v>
      </c>
      <c r="Q64" s="326">
        <v>0</v>
      </c>
      <c r="R64" s="326">
        <v>0</v>
      </c>
      <c r="S64" s="326">
        <v>0</v>
      </c>
      <c r="T64" s="326">
        <v>0</v>
      </c>
      <c r="U64" s="326">
        <v>0</v>
      </c>
      <c r="V64" s="326">
        <v>51650.947832500002</v>
      </c>
      <c r="W64" s="326">
        <v>0</v>
      </c>
      <c r="X64" s="326">
        <v>0</v>
      </c>
      <c r="Y64" s="326">
        <v>0</v>
      </c>
      <c r="Z64" s="326">
        <v>0</v>
      </c>
      <c r="AA64" s="326">
        <v>0</v>
      </c>
      <c r="AB64" s="326">
        <v>0</v>
      </c>
      <c r="AC64" s="326">
        <v>3577649.6728512999</v>
      </c>
      <c r="AD64" s="326">
        <v>0</v>
      </c>
    </row>
    <row r="65" spans="1:30" ht="14" thickBot="1">
      <c r="A65" s="822"/>
      <c r="B65" s="195" t="s">
        <v>184</v>
      </c>
      <c r="C65" s="326">
        <v>0</v>
      </c>
      <c r="D65" s="326">
        <v>0</v>
      </c>
      <c r="E65" s="326">
        <v>0</v>
      </c>
      <c r="F65" s="326">
        <v>0</v>
      </c>
      <c r="G65" s="326">
        <v>0</v>
      </c>
      <c r="H65" s="326">
        <v>1096561.3195753</v>
      </c>
      <c r="I65" s="326">
        <v>0</v>
      </c>
      <c r="J65" s="326">
        <v>0</v>
      </c>
      <c r="K65" s="326">
        <v>0</v>
      </c>
      <c r="L65" s="326">
        <v>0</v>
      </c>
      <c r="M65" s="326">
        <v>0</v>
      </c>
      <c r="N65" s="326">
        <v>0</v>
      </c>
      <c r="O65" s="326">
        <v>1714538.9389863999</v>
      </c>
      <c r="P65" s="326">
        <v>0</v>
      </c>
      <c r="Q65" s="326">
        <v>0</v>
      </c>
      <c r="R65" s="326">
        <v>0</v>
      </c>
      <c r="S65" s="326">
        <v>0</v>
      </c>
      <c r="T65" s="326">
        <v>0</v>
      </c>
      <c r="U65" s="326">
        <v>0</v>
      </c>
      <c r="V65" s="326">
        <v>153456.58921000001</v>
      </c>
      <c r="W65" s="326">
        <v>0</v>
      </c>
      <c r="X65" s="326">
        <v>0</v>
      </c>
      <c r="Y65" s="326">
        <v>0</v>
      </c>
      <c r="Z65" s="326">
        <v>0</v>
      </c>
      <c r="AA65" s="326">
        <v>0</v>
      </c>
      <c r="AB65" s="326">
        <v>0</v>
      </c>
      <c r="AC65" s="326">
        <v>2964556.8477717</v>
      </c>
      <c r="AD65" s="326">
        <v>0</v>
      </c>
    </row>
    <row r="66" spans="1:30" ht="14" thickBot="1">
      <c r="A66" s="822"/>
      <c r="B66" s="195" t="s">
        <v>185</v>
      </c>
      <c r="C66" s="326">
        <v>0</v>
      </c>
      <c r="D66" s="326">
        <v>0</v>
      </c>
      <c r="E66" s="326">
        <v>0</v>
      </c>
      <c r="F66" s="326">
        <v>0</v>
      </c>
      <c r="G66" s="326">
        <v>0</v>
      </c>
      <c r="H66" s="326">
        <v>15424.781199200001</v>
      </c>
      <c r="I66" s="326">
        <v>0</v>
      </c>
      <c r="J66" s="326">
        <v>0</v>
      </c>
      <c r="K66" s="326">
        <v>0</v>
      </c>
      <c r="L66" s="326">
        <v>0</v>
      </c>
      <c r="M66" s="326">
        <v>0</v>
      </c>
      <c r="N66" s="326">
        <v>0</v>
      </c>
      <c r="O66" s="326">
        <v>62317.781803500002</v>
      </c>
      <c r="P66" s="326">
        <v>0</v>
      </c>
      <c r="Q66" s="326">
        <v>0</v>
      </c>
      <c r="R66" s="326">
        <v>0</v>
      </c>
      <c r="S66" s="326">
        <v>0</v>
      </c>
      <c r="T66" s="326">
        <v>0</v>
      </c>
      <c r="U66" s="326">
        <v>0</v>
      </c>
      <c r="V66" s="326">
        <v>10989.7204086</v>
      </c>
      <c r="W66" s="326">
        <v>0</v>
      </c>
      <c r="X66" s="326">
        <v>0</v>
      </c>
      <c r="Y66" s="326">
        <v>0</v>
      </c>
      <c r="Z66" s="326">
        <v>0</v>
      </c>
      <c r="AA66" s="326">
        <v>0</v>
      </c>
      <c r="AB66" s="326">
        <v>0</v>
      </c>
      <c r="AC66" s="326">
        <v>88732.283411299999</v>
      </c>
      <c r="AD66" s="326">
        <v>0</v>
      </c>
    </row>
    <row r="67" spans="1:30" ht="14" thickBot="1">
      <c r="A67" s="822"/>
      <c r="B67" s="195" t="s">
        <v>186</v>
      </c>
      <c r="C67" s="326">
        <v>0</v>
      </c>
      <c r="D67" s="326">
        <v>0</v>
      </c>
      <c r="E67" s="326">
        <v>0</v>
      </c>
      <c r="F67" s="326">
        <v>0</v>
      </c>
      <c r="G67" s="326">
        <v>0</v>
      </c>
      <c r="H67" s="326">
        <v>4023.0954642000002</v>
      </c>
      <c r="I67" s="326">
        <v>0</v>
      </c>
      <c r="J67" s="326">
        <v>0</v>
      </c>
      <c r="K67" s="326">
        <v>0</v>
      </c>
      <c r="L67" s="326">
        <v>0</v>
      </c>
      <c r="M67" s="326">
        <v>0</v>
      </c>
      <c r="N67" s="326">
        <v>0</v>
      </c>
      <c r="O67" s="326">
        <v>35751.728405100002</v>
      </c>
      <c r="P67" s="326">
        <v>0</v>
      </c>
      <c r="Q67" s="326">
        <v>0</v>
      </c>
      <c r="R67" s="326">
        <v>0</v>
      </c>
      <c r="S67" s="326">
        <v>0</v>
      </c>
      <c r="T67" s="326">
        <v>0</v>
      </c>
      <c r="U67" s="326">
        <v>0</v>
      </c>
      <c r="V67" s="326">
        <v>3815.3259911</v>
      </c>
      <c r="W67" s="326">
        <v>0</v>
      </c>
      <c r="X67" s="326">
        <v>0</v>
      </c>
      <c r="Y67" s="326">
        <v>0</v>
      </c>
      <c r="Z67" s="326">
        <v>0</v>
      </c>
      <c r="AA67" s="326">
        <v>0</v>
      </c>
      <c r="AB67" s="326">
        <v>0</v>
      </c>
      <c r="AC67" s="326">
        <v>43590.149860400001</v>
      </c>
      <c r="AD67" s="326">
        <v>0</v>
      </c>
    </row>
    <row r="68" spans="1:30" ht="14" thickBot="1">
      <c r="A68" s="822"/>
      <c r="B68" s="195" t="s">
        <v>82</v>
      </c>
      <c r="C68" s="326">
        <v>92844.6844958</v>
      </c>
      <c r="D68" s="326">
        <v>8666.4434875000006</v>
      </c>
      <c r="E68" s="326">
        <v>25328.182495500001</v>
      </c>
      <c r="F68" s="326">
        <v>0</v>
      </c>
      <c r="G68" s="326">
        <v>0</v>
      </c>
      <c r="H68" s="326">
        <v>0</v>
      </c>
      <c r="I68" s="326">
        <v>21224.042282400002</v>
      </c>
      <c r="J68" s="326">
        <v>78956.899990200007</v>
      </c>
      <c r="K68" s="326">
        <v>55337.320678199998</v>
      </c>
      <c r="L68" s="326">
        <v>37042.178600500003</v>
      </c>
      <c r="M68" s="326">
        <v>7929.5369013999998</v>
      </c>
      <c r="N68" s="326">
        <v>0</v>
      </c>
      <c r="O68" s="326">
        <v>0</v>
      </c>
      <c r="P68" s="326">
        <v>2262.8801177999999</v>
      </c>
      <c r="Q68" s="326">
        <v>4953.3374706000004</v>
      </c>
      <c r="R68" s="326">
        <v>3068.3848192999999</v>
      </c>
      <c r="S68" s="326">
        <v>0</v>
      </c>
      <c r="T68" s="326">
        <v>0</v>
      </c>
      <c r="U68" s="326">
        <v>0</v>
      </c>
      <c r="V68" s="326">
        <v>0</v>
      </c>
      <c r="W68" s="326">
        <v>0</v>
      </c>
      <c r="X68" s="326">
        <v>176754.92195660001</v>
      </c>
      <c r="Y68" s="326">
        <v>67072.148985000007</v>
      </c>
      <c r="Z68" s="326">
        <v>62370.361096000001</v>
      </c>
      <c r="AA68" s="326">
        <v>7929.5369013999998</v>
      </c>
      <c r="AB68" s="326">
        <v>0</v>
      </c>
      <c r="AC68" s="326">
        <v>0</v>
      </c>
      <c r="AD68" s="326">
        <v>23486.9224001</v>
      </c>
    </row>
    <row r="69" spans="1:30" ht="14" thickBot="1">
      <c r="A69" s="822"/>
      <c r="B69" s="195" t="s">
        <v>187</v>
      </c>
      <c r="C69" s="326">
        <v>268890.0244929</v>
      </c>
      <c r="D69" s="326">
        <v>102272.2860379</v>
      </c>
      <c r="E69" s="326">
        <v>26127.692684599999</v>
      </c>
      <c r="F69" s="326">
        <v>0</v>
      </c>
      <c r="G69" s="326">
        <v>0</v>
      </c>
      <c r="H69" s="326">
        <v>0</v>
      </c>
      <c r="I69" s="326">
        <v>46046.826353600001</v>
      </c>
      <c r="J69" s="326">
        <v>255240.06454319999</v>
      </c>
      <c r="K69" s="326">
        <v>387877.65853030002</v>
      </c>
      <c r="L69" s="326">
        <v>170843.9420365</v>
      </c>
      <c r="M69" s="326">
        <v>141648.0733706</v>
      </c>
      <c r="N69" s="326">
        <v>0</v>
      </c>
      <c r="O69" s="326">
        <v>0</v>
      </c>
      <c r="P69" s="326">
        <v>62976.897919399999</v>
      </c>
      <c r="Q69" s="326">
        <v>17131.263397999999</v>
      </c>
      <c r="R69" s="326">
        <v>73622.590741399996</v>
      </c>
      <c r="S69" s="326">
        <v>21374.4470047</v>
      </c>
      <c r="T69" s="326">
        <v>0</v>
      </c>
      <c r="U69" s="326">
        <v>0</v>
      </c>
      <c r="V69" s="326">
        <v>0</v>
      </c>
      <c r="W69" s="326">
        <v>8313.2582738000001</v>
      </c>
      <c r="X69" s="326">
        <v>541261.3524341</v>
      </c>
      <c r="Y69" s="326">
        <v>563772.53530959995</v>
      </c>
      <c r="Z69" s="326">
        <v>218346.0817258</v>
      </c>
      <c r="AA69" s="326">
        <v>141648.0733706</v>
      </c>
      <c r="AB69" s="326">
        <v>0</v>
      </c>
      <c r="AC69" s="326">
        <v>0</v>
      </c>
      <c r="AD69" s="326">
        <v>117336.98254680001</v>
      </c>
    </row>
    <row r="70" spans="1:30" ht="14" thickBot="1">
      <c r="A70" s="822"/>
      <c r="B70" s="195" t="s">
        <v>121</v>
      </c>
      <c r="C70" s="326">
        <v>23996.7779362</v>
      </c>
      <c r="D70" s="326">
        <v>5508.5441891</v>
      </c>
      <c r="E70" s="326">
        <v>903.53171859999998</v>
      </c>
      <c r="F70" s="326">
        <v>0</v>
      </c>
      <c r="G70" s="326">
        <v>0</v>
      </c>
      <c r="H70" s="326">
        <v>0</v>
      </c>
      <c r="I70" s="326">
        <v>6121.3693747999996</v>
      </c>
      <c r="J70" s="326">
        <v>133831.45092090001</v>
      </c>
      <c r="K70" s="326">
        <v>244557.4588887</v>
      </c>
      <c r="L70" s="326">
        <v>49600.051010700001</v>
      </c>
      <c r="M70" s="326">
        <v>14243.5629938</v>
      </c>
      <c r="N70" s="326">
        <v>0</v>
      </c>
      <c r="O70" s="326">
        <v>0</v>
      </c>
      <c r="P70" s="326">
        <v>49427.9614239</v>
      </c>
      <c r="Q70" s="326">
        <v>12478.0733578</v>
      </c>
      <c r="R70" s="326">
        <v>27188.0374276</v>
      </c>
      <c r="S70" s="326">
        <v>10764.7129909</v>
      </c>
      <c r="T70" s="326">
        <v>0</v>
      </c>
      <c r="U70" s="326">
        <v>0</v>
      </c>
      <c r="V70" s="326">
        <v>0</v>
      </c>
      <c r="W70" s="326">
        <v>6568.1524722000004</v>
      </c>
      <c r="X70" s="326">
        <v>170306.3022148</v>
      </c>
      <c r="Y70" s="326">
        <v>277254.04050549999</v>
      </c>
      <c r="Z70" s="326">
        <v>61268.295720200003</v>
      </c>
      <c r="AA70" s="326">
        <v>14243.5629938</v>
      </c>
      <c r="AB70" s="326">
        <v>0</v>
      </c>
      <c r="AC70" s="326">
        <v>0</v>
      </c>
      <c r="AD70" s="326">
        <v>62117.483270899997</v>
      </c>
    </row>
    <row r="71" spans="1:30" ht="14" thickBot="1">
      <c r="A71" s="822"/>
      <c r="B71" s="195" t="s">
        <v>188</v>
      </c>
      <c r="C71" s="326">
        <v>1836.1148264000001</v>
      </c>
      <c r="D71" s="326">
        <v>5219.4126225999998</v>
      </c>
      <c r="E71" s="326">
        <v>0</v>
      </c>
      <c r="F71" s="326">
        <v>4882.6533896000001</v>
      </c>
      <c r="G71" s="326">
        <v>0</v>
      </c>
      <c r="H71" s="326">
        <v>0</v>
      </c>
      <c r="I71" s="326">
        <v>12550.197787999999</v>
      </c>
      <c r="J71" s="326">
        <v>22586.231288399998</v>
      </c>
      <c r="K71" s="326">
        <v>81860.214849900003</v>
      </c>
      <c r="L71" s="326">
        <v>98824.089790099999</v>
      </c>
      <c r="M71" s="326">
        <v>45873.277597699998</v>
      </c>
      <c r="N71" s="326">
        <v>0</v>
      </c>
      <c r="O71" s="326">
        <v>0</v>
      </c>
      <c r="P71" s="326">
        <v>7839.0144307999999</v>
      </c>
      <c r="Q71" s="326">
        <v>5088.3479101000003</v>
      </c>
      <c r="R71" s="326">
        <v>17029.5945522</v>
      </c>
      <c r="S71" s="326">
        <v>25826.051415900001</v>
      </c>
      <c r="T71" s="326">
        <v>21692.968683300001</v>
      </c>
      <c r="U71" s="326">
        <v>0</v>
      </c>
      <c r="V71" s="326">
        <v>0</v>
      </c>
      <c r="W71" s="326">
        <v>0</v>
      </c>
      <c r="X71" s="326">
        <v>29510.694024799999</v>
      </c>
      <c r="Y71" s="326">
        <v>104109.22202469999</v>
      </c>
      <c r="Z71" s="326">
        <v>124650.1412061</v>
      </c>
      <c r="AA71" s="326">
        <v>72448.899670600003</v>
      </c>
      <c r="AB71" s="326">
        <v>0</v>
      </c>
      <c r="AC71" s="326">
        <v>0</v>
      </c>
      <c r="AD71" s="326">
        <v>20389.212218799999</v>
      </c>
    </row>
    <row r="72" spans="1:30" ht="14" thickBot="1">
      <c r="A72" s="822"/>
      <c r="B72" s="195" t="s">
        <v>111</v>
      </c>
      <c r="C72" s="326">
        <v>0</v>
      </c>
      <c r="D72" s="326">
        <v>0</v>
      </c>
      <c r="E72" s="326">
        <v>7359.8832505</v>
      </c>
      <c r="F72" s="326">
        <v>4781.0382602999998</v>
      </c>
      <c r="G72" s="326">
        <v>0</v>
      </c>
      <c r="H72" s="326">
        <v>0</v>
      </c>
      <c r="I72" s="326">
        <v>757.01306150000005</v>
      </c>
      <c r="J72" s="326">
        <v>52796.732163000001</v>
      </c>
      <c r="K72" s="326">
        <v>106506.8560495</v>
      </c>
      <c r="L72" s="326">
        <v>193980.8640497</v>
      </c>
      <c r="M72" s="326">
        <v>165613.5254212</v>
      </c>
      <c r="N72" s="326">
        <v>12549.899944000001</v>
      </c>
      <c r="O72" s="326">
        <v>0</v>
      </c>
      <c r="P72" s="326">
        <v>51164.3838445</v>
      </c>
      <c r="Q72" s="326">
        <v>2533.3883316000001</v>
      </c>
      <c r="R72" s="326">
        <v>54317.5452105</v>
      </c>
      <c r="S72" s="326">
        <v>57012.740675499997</v>
      </c>
      <c r="T72" s="326">
        <v>19442.2896984</v>
      </c>
      <c r="U72" s="326">
        <v>0</v>
      </c>
      <c r="V72" s="326">
        <v>0</v>
      </c>
      <c r="W72" s="326">
        <v>0</v>
      </c>
      <c r="X72" s="326">
        <v>55330.1204946</v>
      </c>
      <c r="Y72" s="326">
        <v>160824.40125990001</v>
      </c>
      <c r="Z72" s="326">
        <v>258353.4879757</v>
      </c>
      <c r="AA72" s="326">
        <v>189836.85337990001</v>
      </c>
      <c r="AB72" s="326">
        <v>12549.899944000001</v>
      </c>
      <c r="AC72" s="326">
        <v>0</v>
      </c>
      <c r="AD72" s="326">
        <v>51921.396906000002</v>
      </c>
    </row>
    <row r="73" spans="1:30" ht="14" thickBot="1">
      <c r="A73" s="822"/>
      <c r="B73" s="195" t="s">
        <v>189</v>
      </c>
      <c r="C73" s="326">
        <v>0</v>
      </c>
      <c r="D73" s="326">
        <v>0</v>
      </c>
      <c r="E73" s="326">
        <v>0</v>
      </c>
      <c r="F73" s="326">
        <v>3999.0343207000001</v>
      </c>
      <c r="G73" s="326">
        <v>0</v>
      </c>
      <c r="H73" s="326">
        <v>0</v>
      </c>
      <c r="I73" s="326">
        <v>0</v>
      </c>
      <c r="J73" s="326">
        <v>0</v>
      </c>
      <c r="K73" s="326">
        <v>19290.229482399998</v>
      </c>
      <c r="L73" s="326">
        <v>24840.7318366</v>
      </c>
      <c r="M73" s="326">
        <v>96725.350186099997</v>
      </c>
      <c r="N73" s="326">
        <v>0</v>
      </c>
      <c r="O73" s="326">
        <v>0</v>
      </c>
      <c r="P73" s="326">
        <v>3105.4334964999998</v>
      </c>
      <c r="Q73" s="326">
        <v>3782.0554120000002</v>
      </c>
      <c r="R73" s="326">
        <v>0</v>
      </c>
      <c r="S73" s="326">
        <v>10589.985476100001</v>
      </c>
      <c r="T73" s="326">
        <v>7263.5518018000002</v>
      </c>
      <c r="U73" s="326">
        <v>0</v>
      </c>
      <c r="V73" s="326">
        <v>0</v>
      </c>
      <c r="W73" s="326">
        <v>0</v>
      </c>
      <c r="X73" s="326">
        <v>3782.0554120000002</v>
      </c>
      <c r="Y73" s="326">
        <v>19290.229482399998</v>
      </c>
      <c r="Z73" s="326">
        <v>35430.717312699999</v>
      </c>
      <c r="AA73" s="326">
        <v>107987.93630869999</v>
      </c>
      <c r="AB73" s="326">
        <v>0</v>
      </c>
      <c r="AC73" s="326">
        <v>0</v>
      </c>
      <c r="AD73" s="326">
        <v>3105.4334964999998</v>
      </c>
    </row>
    <row r="74" spans="1:30" ht="14" thickBot="1">
      <c r="A74" s="822"/>
      <c r="B74" s="195" t="s">
        <v>96</v>
      </c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18837.3638699</v>
      </c>
      <c r="K74" s="326">
        <v>21908.483168800001</v>
      </c>
      <c r="L74" s="326">
        <v>47147.200910200001</v>
      </c>
      <c r="M74" s="326">
        <v>8300.2177580000007</v>
      </c>
      <c r="N74" s="326">
        <v>0</v>
      </c>
      <c r="O74" s="326">
        <v>0</v>
      </c>
      <c r="P74" s="326">
        <v>0</v>
      </c>
      <c r="Q74" s="326">
        <v>7486.3688695999999</v>
      </c>
      <c r="R74" s="326">
        <v>37481.466773599997</v>
      </c>
      <c r="S74" s="326">
        <v>0</v>
      </c>
      <c r="T74" s="326">
        <v>0</v>
      </c>
      <c r="U74" s="326">
        <v>0</v>
      </c>
      <c r="V74" s="326">
        <v>0</v>
      </c>
      <c r="W74" s="326">
        <v>9665.0917895999992</v>
      </c>
      <c r="X74" s="326">
        <v>26323.732739499999</v>
      </c>
      <c r="Y74" s="326">
        <v>59389.949942400002</v>
      </c>
      <c r="Z74" s="326">
        <v>47147.200910200001</v>
      </c>
      <c r="AA74" s="326">
        <v>8300.2177580000007</v>
      </c>
      <c r="AB74" s="326">
        <v>0</v>
      </c>
      <c r="AC74" s="326">
        <v>0</v>
      </c>
      <c r="AD74" s="326">
        <v>9665.0917895999992</v>
      </c>
    </row>
    <row r="75" spans="1:30" ht="14" thickBot="1">
      <c r="A75" s="822"/>
      <c r="B75" s="195" t="s">
        <v>100</v>
      </c>
      <c r="C75" s="326">
        <v>757.89626669999996</v>
      </c>
      <c r="D75" s="326">
        <v>0</v>
      </c>
      <c r="E75" s="326">
        <v>14293.8733928</v>
      </c>
      <c r="F75" s="326">
        <v>9893.0948559000008</v>
      </c>
      <c r="G75" s="326">
        <v>0</v>
      </c>
      <c r="H75" s="326">
        <v>0</v>
      </c>
      <c r="I75" s="326">
        <v>0</v>
      </c>
      <c r="J75" s="326">
        <v>6820.6351025000004</v>
      </c>
      <c r="K75" s="326">
        <v>30041.1820338</v>
      </c>
      <c r="L75" s="326">
        <v>16077.5897699</v>
      </c>
      <c r="M75" s="326">
        <v>11006.5403405</v>
      </c>
      <c r="N75" s="326">
        <v>0</v>
      </c>
      <c r="O75" s="326">
        <v>0</v>
      </c>
      <c r="P75" s="326">
        <v>5205.7984071000001</v>
      </c>
      <c r="Q75" s="326">
        <v>0</v>
      </c>
      <c r="R75" s="326">
        <v>9812.2746088999993</v>
      </c>
      <c r="S75" s="326">
        <v>13355.8830791</v>
      </c>
      <c r="T75" s="326">
        <v>25443.628147200001</v>
      </c>
      <c r="U75" s="326">
        <v>0</v>
      </c>
      <c r="V75" s="326">
        <v>0</v>
      </c>
      <c r="W75" s="326">
        <v>12911.1030039</v>
      </c>
      <c r="X75" s="326">
        <v>7578.5313692</v>
      </c>
      <c r="Y75" s="326">
        <v>39853.456642700003</v>
      </c>
      <c r="Z75" s="326">
        <v>43727.346241799998</v>
      </c>
      <c r="AA75" s="326">
        <v>46343.263343600003</v>
      </c>
      <c r="AB75" s="326">
        <v>0</v>
      </c>
      <c r="AC75" s="326">
        <v>0</v>
      </c>
      <c r="AD75" s="326">
        <v>18116.901410999999</v>
      </c>
    </row>
    <row r="76" spans="1:30" ht="14" thickBot="1">
      <c r="A76" s="822"/>
      <c r="B76" s="195" t="s">
        <v>83</v>
      </c>
      <c r="C76" s="326">
        <v>1040.8929596</v>
      </c>
      <c r="D76" s="326">
        <v>10729.5250504</v>
      </c>
      <c r="E76" s="326">
        <v>0</v>
      </c>
      <c r="F76" s="326">
        <v>6566.3481672999997</v>
      </c>
      <c r="G76" s="326">
        <v>0</v>
      </c>
      <c r="H76" s="326">
        <v>0</v>
      </c>
      <c r="I76" s="326">
        <v>0</v>
      </c>
      <c r="J76" s="326">
        <v>5259.2310543000003</v>
      </c>
      <c r="K76" s="326">
        <v>7030.5543390000003</v>
      </c>
      <c r="L76" s="326">
        <v>7039.2636998999997</v>
      </c>
      <c r="M76" s="326">
        <v>20142.952077599999</v>
      </c>
      <c r="N76" s="326">
        <v>4061.2760512</v>
      </c>
      <c r="O76" s="326">
        <v>0</v>
      </c>
      <c r="P76" s="326">
        <v>8578.5715547</v>
      </c>
      <c r="Q76" s="326">
        <v>777.07515249999994</v>
      </c>
      <c r="R76" s="326">
        <v>0</v>
      </c>
      <c r="S76" s="326">
        <v>0</v>
      </c>
      <c r="T76" s="326">
        <v>0</v>
      </c>
      <c r="U76" s="326">
        <v>0</v>
      </c>
      <c r="V76" s="326">
        <v>0</v>
      </c>
      <c r="W76" s="326">
        <v>0</v>
      </c>
      <c r="X76" s="326">
        <v>7077.1991663999997</v>
      </c>
      <c r="Y76" s="326">
        <v>17760.079389400002</v>
      </c>
      <c r="Z76" s="326">
        <v>7039.2636998999997</v>
      </c>
      <c r="AA76" s="326">
        <v>26709.300244900001</v>
      </c>
      <c r="AB76" s="326">
        <v>4061.2760512</v>
      </c>
      <c r="AC76" s="326">
        <v>0</v>
      </c>
      <c r="AD76" s="326">
        <v>8578.5715547</v>
      </c>
    </row>
    <row r="77" spans="1:30" ht="14" thickBot="1">
      <c r="A77" s="823" t="s">
        <v>168</v>
      </c>
      <c r="B77" s="195" t="s">
        <v>183</v>
      </c>
      <c r="C77" s="326">
        <v>0</v>
      </c>
      <c r="D77" s="326">
        <v>0</v>
      </c>
      <c r="E77" s="326">
        <v>0</v>
      </c>
      <c r="F77" s="326">
        <v>0</v>
      </c>
      <c r="G77" s="326">
        <v>0</v>
      </c>
      <c r="H77" s="326">
        <v>880009.07992609998</v>
      </c>
      <c r="I77" s="326">
        <v>0</v>
      </c>
      <c r="J77" s="326">
        <v>0</v>
      </c>
      <c r="K77" s="326">
        <v>0</v>
      </c>
      <c r="L77" s="326">
        <v>0</v>
      </c>
      <c r="M77" s="326">
        <v>0</v>
      </c>
      <c r="N77" s="326">
        <v>0</v>
      </c>
      <c r="O77" s="326">
        <v>144276.0990969</v>
      </c>
      <c r="P77" s="326">
        <v>0</v>
      </c>
      <c r="Q77" s="326">
        <v>0</v>
      </c>
      <c r="R77" s="326">
        <v>0</v>
      </c>
      <c r="S77" s="326">
        <v>0</v>
      </c>
      <c r="T77" s="326">
        <v>0</v>
      </c>
      <c r="U77" s="326">
        <v>0</v>
      </c>
      <c r="V77" s="326">
        <v>4611.1537672000004</v>
      </c>
      <c r="W77" s="326">
        <v>0</v>
      </c>
      <c r="X77" s="326">
        <v>0</v>
      </c>
      <c r="Y77" s="326">
        <v>0</v>
      </c>
      <c r="Z77" s="326">
        <v>0</v>
      </c>
      <c r="AA77" s="326">
        <v>0</v>
      </c>
      <c r="AB77" s="326">
        <v>0</v>
      </c>
      <c r="AC77" s="326">
        <v>1028896.3327902</v>
      </c>
      <c r="AD77" s="326">
        <v>0</v>
      </c>
    </row>
    <row r="78" spans="1:30" ht="14" thickBot="1">
      <c r="A78" s="818"/>
      <c r="B78" s="195" t="s">
        <v>184</v>
      </c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726206.05010750005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539227.46138600004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56597.419035500003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1322030.930529</v>
      </c>
      <c r="AD78" s="326">
        <v>0</v>
      </c>
    </row>
    <row r="79" spans="1:30" ht="14" thickBot="1">
      <c r="A79" s="818"/>
      <c r="B79" s="195" t="s">
        <v>185</v>
      </c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10978.196728499999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140176.5335549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28776.017061400002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179930.74734480001</v>
      </c>
      <c r="AD79" s="326">
        <v>0</v>
      </c>
    </row>
    <row r="80" spans="1:30" ht="14" thickBot="1">
      <c r="A80" s="818"/>
      <c r="B80" s="195" t="s">
        <v>186</v>
      </c>
      <c r="C80" s="326">
        <v>0</v>
      </c>
      <c r="D80" s="326">
        <v>0</v>
      </c>
      <c r="E80" s="326">
        <v>0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v>11292.9102511</v>
      </c>
      <c r="P80" s="326">
        <v>0</v>
      </c>
      <c r="Q80" s="326">
        <v>0</v>
      </c>
      <c r="R80" s="326">
        <v>0</v>
      </c>
      <c r="S80" s="326">
        <v>0</v>
      </c>
      <c r="T80" s="326">
        <v>0</v>
      </c>
      <c r="U80" s="326">
        <v>0</v>
      </c>
      <c r="V80" s="326">
        <v>0</v>
      </c>
      <c r="W80" s="326">
        <v>0</v>
      </c>
      <c r="X80" s="326">
        <v>0</v>
      </c>
      <c r="Y80" s="326">
        <v>0</v>
      </c>
      <c r="Z80" s="326">
        <v>0</v>
      </c>
      <c r="AA80" s="326">
        <v>0</v>
      </c>
      <c r="AB80" s="326">
        <v>0</v>
      </c>
      <c r="AC80" s="326">
        <v>11292.9102511</v>
      </c>
      <c r="AD80" s="326">
        <v>0</v>
      </c>
    </row>
    <row r="81" spans="1:30" ht="14" thickBot="1">
      <c r="A81" s="818"/>
      <c r="B81" s="195" t="s">
        <v>82</v>
      </c>
      <c r="C81" s="326">
        <v>18679.473392100001</v>
      </c>
      <c r="D81" s="326">
        <v>0</v>
      </c>
      <c r="E81" s="326">
        <v>5649.5803286999999</v>
      </c>
      <c r="F81" s="326">
        <v>2409.7569032000001</v>
      </c>
      <c r="G81" s="326">
        <v>0</v>
      </c>
      <c r="H81" s="326">
        <v>0</v>
      </c>
      <c r="I81" s="326">
        <v>0</v>
      </c>
      <c r="J81" s="326">
        <v>61965.2686025</v>
      </c>
      <c r="K81" s="326">
        <v>24485.527121499999</v>
      </c>
      <c r="L81" s="326">
        <v>4191.6031997</v>
      </c>
      <c r="M81" s="326">
        <v>0</v>
      </c>
      <c r="N81" s="326">
        <v>0</v>
      </c>
      <c r="O81" s="326">
        <v>0</v>
      </c>
      <c r="P81" s="326">
        <v>1921.1489695</v>
      </c>
      <c r="Q81" s="326">
        <v>12330.266400099999</v>
      </c>
      <c r="R81" s="326">
        <v>4991.0347518999997</v>
      </c>
      <c r="S81" s="326">
        <v>0</v>
      </c>
      <c r="T81" s="326">
        <v>0</v>
      </c>
      <c r="U81" s="326">
        <v>0</v>
      </c>
      <c r="V81" s="326">
        <v>0</v>
      </c>
      <c r="W81" s="326">
        <v>1154.779998</v>
      </c>
      <c r="X81" s="326">
        <v>92975.008394599994</v>
      </c>
      <c r="Y81" s="326">
        <v>29476.561873400002</v>
      </c>
      <c r="Z81" s="326">
        <v>9841.1835283</v>
      </c>
      <c r="AA81" s="326">
        <v>2409.7569032000001</v>
      </c>
      <c r="AB81" s="326">
        <v>0</v>
      </c>
      <c r="AC81" s="326">
        <v>0</v>
      </c>
      <c r="AD81" s="326">
        <v>3075.9289675</v>
      </c>
    </row>
    <row r="82" spans="1:30" ht="14" thickBot="1">
      <c r="A82" s="818"/>
      <c r="B82" s="195" t="s">
        <v>187</v>
      </c>
      <c r="C82" s="326">
        <v>74421.017723700003</v>
      </c>
      <c r="D82" s="326">
        <v>23890.355825800001</v>
      </c>
      <c r="E82" s="326">
        <v>2430.7192531999999</v>
      </c>
      <c r="F82" s="326">
        <v>0</v>
      </c>
      <c r="G82" s="326">
        <v>0</v>
      </c>
      <c r="H82" s="326">
        <v>0</v>
      </c>
      <c r="I82" s="326">
        <v>1190.8318466999999</v>
      </c>
      <c r="J82" s="326">
        <v>309331.30057989998</v>
      </c>
      <c r="K82" s="326">
        <v>188847.7976469</v>
      </c>
      <c r="L82" s="326">
        <v>49247.932919699997</v>
      </c>
      <c r="M82" s="326">
        <v>26660.130984700001</v>
      </c>
      <c r="N82" s="326">
        <v>2081.2193876000001</v>
      </c>
      <c r="O82" s="326">
        <v>0</v>
      </c>
      <c r="P82" s="326">
        <v>32661.0323417</v>
      </c>
      <c r="Q82" s="326">
        <v>7388.1321002000004</v>
      </c>
      <c r="R82" s="326">
        <v>4199.8037617999998</v>
      </c>
      <c r="S82" s="326">
        <v>1902.7607012999999</v>
      </c>
      <c r="T82" s="326">
        <v>0</v>
      </c>
      <c r="U82" s="326">
        <v>2810.9658039000001</v>
      </c>
      <c r="V82" s="326">
        <v>0</v>
      </c>
      <c r="W82" s="326">
        <v>3083.2294692999999</v>
      </c>
      <c r="X82" s="326">
        <v>391140.4504037</v>
      </c>
      <c r="Y82" s="326">
        <v>216937.95723450001</v>
      </c>
      <c r="Z82" s="326">
        <v>53581.412874299996</v>
      </c>
      <c r="AA82" s="326">
        <v>26660.130984700001</v>
      </c>
      <c r="AB82" s="326">
        <v>4892.1851914999997</v>
      </c>
      <c r="AC82" s="326">
        <v>0</v>
      </c>
      <c r="AD82" s="326">
        <v>36935.093657700003</v>
      </c>
    </row>
    <row r="83" spans="1:30" ht="14" thickBot="1">
      <c r="A83" s="818"/>
      <c r="B83" s="195" t="s">
        <v>121</v>
      </c>
      <c r="C83" s="326">
        <v>49506.558709500001</v>
      </c>
      <c r="D83" s="326">
        <v>42755.8363322</v>
      </c>
      <c r="E83" s="326">
        <v>10430.9197802</v>
      </c>
      <c r="F83" s="326">
        <v>0</v>
      </c>
      <c r="G83" s="326">
        <v>0</v>
      </c>
      <c r="H83" s="326">
        <v>0</v>
      </c>
      <c r="I83" s="326">
        <v>3803.6856183999998</v>
      </c>
      <c r="J83" s="326">
        <v>76349.014657699998</v>
      </c>
      <c r="K83" s="326">
        <v>38093.759071599998</v>
      </c>
      <c r="L83" s="326">
        <v>0</v>
      </c>
      <c r="M83" s="326">
        <v>0</v>
      </c>
      <c r="N83" s="326">
        <v>0</v>
      </c>
      <c r="O83" s="326">
        <v>0</v>
      </c>
      <c r="P83" s="326">
        <v>8788.1633142999999</v>
      </c>
      <c r="Q83" s="326">
        <v>5314.9010871999999</v>
      </c>
      <c r="R83" s="326">
        <v>0</v>
      </c>
      <c r="S83" s="326">
        <v>0</v>
      </c>
      <c r="T83" s="326">
        <v>0</v>
      </c>
      <c r="U83" s="326">
        <v>0</v>
      </c>
      <c r="V83" s="326">
        <v>0</v>
      </c>
      <c r="W83" s="326">
        <v>0</v>
      </c>
      <c r="X83" s="326">
        <v>131170.47445440001</v>
      </c>
      <c r="Y83" s="326">
        <v>80849.595403800005</v>
      </c>
      <c r="Z83" s="326">
        <v>10430.9197802</v>
      </c>
      <c r="AA83" s="326">
        <v>0</v>
      </c>
      <c r="AB83" s="326">
        <v>0</v>
      </c>
      <c r="AC83" s="326">
        <v>0</v>
      </c>
      <c r="AD83" s="326">
        <v>12591.848932700001</v>
      </c>
    </row>
    <row r="84" spans="1:30" ht="14" thickBot="1">
      <c r="A84" s="818"/>
      <c r="B84" s="195" t="s">
        <v>188</v>
      </c>
      <c r="C84" s="326">
        <v>8703.0198471000003</v>
      </c>
      <c r="D84" s="326">
        <v>3897.7054002999998</v>
      </c>
      <c r="E84" s="326">
        <v>0</v>
      </c>
      <c r="F84" s="326">
        <v>0</v>
      </c>
      <c r="G84" s="326">
        <v>1858.8361253</v>
      </c>
      <c r="H84" s="326">
        <v>0</v>
      </c>
      <c r="I84" s="326">
        <v>0</v>
      </c>
      <c r="J84" s="326">
        <v>34127.296804400001</v>
      </c>
      <c r="K84" s="326">
        <v>7820.3457967000004</v>
      </c>
      <c r="L84" s="326">
        <v>4208.6380012999998</v>
      </c>
      <c r="M84" s="326">
        <v>6990.3641888000002</v>
      </c>
      <c r="N84" s="326">
        <v>3941.3114962</v>
      </c>
      <c r="O84" s="326">
        <v>0</v>
      </c>
      <c r="P84" s="326">
        <v>3841.7382871999998</v>
      </c>
      <c r="Q84" s="326">
        <v>4403.3523203000004</v>
      </c>
      <c r="R84" s="326">
        <v>0</v>
      </c>
      <c r="S84" s="326">
        <v>0</v>
      </c>
      <c r="T84" s="326">
        <v>0</v>
      </c>
      <c r="U84" s="326">
        <v>0</v>
      </c>
      <c r="V84" s="326">
        <v>0</v>
      </c>
      <c r="W84" s="326">
        <v>0</v>
      </c>
      <c r="X84" s="326">
        <v>47233.668971799998</v>
      </c>
      <c r="Y84" s="326">
        <v>11718.051197000001</v>
      </c>
      <c r="Z84" s="326">
        <v>4208.6380012999998</v>
      </c>
      <c r="AA84" s="326">
        <v>6990.3641888000002</v>
      </c>
      <c r="AB84" s="326">
        <v>5800.1476216000001</v>
      </c>
      <c r="AC84" s="326">
        <v>0</v>
      </c>
      <c r="AD84" s="326">
        <v>3841.7382871999998</v>
      </c>
    </row>
    <row r="85" spans="1:30" ht="14" thickBot="1">
      <c r="A85" s="818"/>
      <c r="B85" s="195" t="s">
        <v>111</v>
      </c>
      <c r="C85" s="326">
        <v>0</v>
      </c>
      <c r="D85" s="326">
        <v>0</v>
      </c>
      <c r="E85" s="326">
        <v>0</v>
      </c>
      <c r="F85" s="326">
        <v>0</v>
      </c>
      <c r="G85" s="326">
        <v>0</v>
      </c>
      <c r="H85" s="326">
        <v>0</v>
      </c>
      <c r="I85" s="326">
        <v>0</v>
      </c>
      <c r="J85" s="326">
        <v>0</v>
      </c>
      <c r="K85" s="326">
        <v>0</v>
      </c>
      <c r="L85" s="326">
        <v>0</v>
      </c>
      <c r="M85" s="326">
        <v>0</v>
      </c>
      <c r="N85" s="326">
        <v>0</v>
      </c>
      <c r="O85" s="326">
        <v>0</v>
      </c>
      <c r="P85" s="326">
        <v>0</v>
      </c>
      <c r="Q85" s="326">
        <v>0</v>
      </c>
      <c r="R85" s="326">
        <v>0</v>
      </c>
      <c r="S85" s="326">
        <v>0</v>
      </c>
      <c r="T85" s="326">
        <v>0</v>
      </c>
      <c r="U85" s="326">
        <v>0</v>
      </c>
      <c r="V85" s="326">
        <v>0</v>
      </c>
      <c r="W85" s="326">
        <v>0</v>
      </c>
      <c r="X85" s="326">
        <v>0</v>
      </c>
      <c r="Y85" s="326">
        <v>0</v>
      </c>
      <c r="Z85" s="326">
        <v>0</v>
      </c>
      <c r="AA85" s="326">
        <v>0</v>
      </c>
      <c r="AB85" s="326">
        <v>0</v>
      </c>
      <c r="AC85" s="326">
        <v>0</v>
      </c>
      <c r="AD85" s="326">
        <v>0</v>
      </c>
    </row>
    <row r="86" spans="1:30" ht="14" thickBot="1">
      <c r="A86" s="818"/>
      <c r="B86" s="195" t="s">
        <v>189</v>
      </c>
      <c r="C86" s="326">
        <v>0</v>
      </c>
      <c r="D86" s="326">
        <v>0</v>
      </c>
      <c r="E86" s="326">
        <v>0</v>
      </c>
      <c r="F86" s="326">
        <v>0</v>
      </c>
      <c r="G86" s="326">
        <v>0</v>
      </c>
      <c r="H86" s="326">
        <v>0</v>
      </c>
      <c r="I86" s="326">
        <v>0</v>
      </c>
      <c r="J86" s="326">
        <v>0</v>
      </c>
      <c r="K86" s="326">
        <v>0</v>
      </c>
      <c r="L86" s="326">
        <v>0</v>
      </c>
      <c r="M86" s="326">
        <v>0</v>
      </c>
      <c r="N86" s="326">
        <v>0</v>
      </c>
      <c r="O86" s="326">
        <v>0</v>
      </c>
      <c r="P86" s="326">
        <v>0</v>
      </c>
      <c r="Q86" s="326">
        <v>0</v>
      </c>
      <c r="R86" s="326">
        <v>0</v>
      </c>
      <c r="S86" s="326">
        <v>0</v>
      </c>
      <c r="T86" s="326">
        <v>0</v>
      </c>
      <c r="U86" s="326">
        <v>0</v>
      </c>
      <c r="V86" s="326">
        <v>0</v>
      </c>
      <c r="W86" s="326">
        <v>0</v>
      </c>
      <c r="X86" s="326">
        <v>0</v>
      </c>
      <c r="Y86" s="326">
        <v>0</v>
      </c>
      <c r="Z86" s="326">
        <v>0</v>
      </c>
      <c r="AA86" s="326">
        <v>0</v>
      </c>
      <c r="AB86" s="326">
        <v>0</v>
      </c>
      <c r="AC86" s="326">
        <v>0</v>
      </c>
      <c r="AD86" s="326">
        <v>0</v>
      </c>
    </row>
    <row r="87" spans="1:30" ht="14" thickBot="1">
      <c r="A87" s="818"/>
      <c r="B87" s="195" t="s">
        <v>96</v>
      </c>
      <c r="C87" s="326">
        <v>0</v>
      </c>
      <c r="D87" s="326">
        <v>0</v>
      </c>
      <c r="E87" s="326">
        <v>0</v>
      </c>
      <c r="F87" s="326">
        <v>0</v>
      </c>
      <c r="G87" s="326">
        <v>0</v>
      </c>
      <c r="H87" s="326">
        <v>0</v>
      </c>
      <c r="I87" s="326">
        <v>0</v>
      </c>
      <c r="J87" s="326">
        <v>0</v>
      </c>
      <c r="K87" s="326">
        <v>672.97891919999995</v>
      </c>
      <c r="L87" s="326">
        <v>0</v>
      </c>
      <c r="M87" s="326">
        <v>0</v>
      </c>
      <c r="N87" s="326">
        <v>0</v>
      </c>
      <c r="O87" s="326">
        <v>0</v>
      </c>
      <c r="P87" s="326">
        <v>12417.969363300001</v>
      </c>
      <c r="Q87" s="326">
        <v>0</v>
      </c>
      <c r="R87" s="326">
        <v>0</v>
      </c>
      <c r="S87" s="326">
        <v>0</v>
      </c>
      <c r="T87" s="326">
        <v>0</v>
      </c>
      <c r="U87" s="326">
        <v>0</v>
      </c>
      <c r="V87" s="326">
        <v>0</v>
      </c>
      <c r="W87" s="326">
        <v>0</v>
      </c>
      <c r="X87" s="326">
        <v>0</v>
      </c>
      <c r="Y87" s="326">
        <v>672.97891919999995</v>
      </c>
      <c r="Z87" s="326">
        <v>0</v>
      </c>
      <c r="AA87" s="326">
        <v>0</v>
      </c>
      <c r="AB87" s="326">
        <v>0</v>
      </c>
      <c r="AC87" s="326">
        <v>0</v>
      </c>
      <c r="AD87" s="326">
        <v>12417.969363300001</v>
      </c>
    </row>
    <row r="88" spans="1:30" ht="14" thickBot="1">
      <c r="A88" s="818"/>
      <c r="B88" s="195" t="s">
        <v>100</v>
      </c>
      <c r="C88" s="326">
        <v>0</v>
      </c>
      <c r="D88" s="326">
        <v>0</v>
      </c>
      <c r="E88" s="326">
        <v>0</v>
      </c>
      <c r="F88" s="326">
        <v>0</v>
      </c>
      <c r="G88" s="326">
        <v>0</v>
      </c>
      <c r="H88" s="326">
        <v>0</v>
      </c>
      <c r="I88" s="326">
        <v>0</v>
      </c>
      <c r="J88" s="326">
        <v>0</v>
      </c>
      <c r="K88" s="326">
        <v>0</v>
      </c>
      <c r="L88" s="326">
        <v>0</v>
      </c>
      <c r="M88" s="326">
        <v>0</v>
      </c>
      <c r="N88" s="326">
        <v>0</v>
      </c>
      <c r="O88" s="326">
        <v>0</v>
      </c>
      <c r="P88" s="326">
        <v>0</v>
      </c>
      <c r="Q88" s="326">
        <v>0</v>
      </c>
      <c r="R88" s="326">
        <v>0</v>
      </c>
      <c r="S88" s="326">
        <v>0</v>
      </c>
      <c r="T88" s="326">
        <v>0</v>
      </c>
      <c r="U88" s="326">
        <v>0</v>
      </c>
      <c r="V88" s="326">
        <v>0</v>
      </c>
      <c r="W88" s="326">
        <v>0</v>
      </c>
      <c r="X88" s="326">
        <v>0</v>
      </c>
      <c r="Y88" s="326">
        <v>0</v>
      </c>
      <c r="Z88" s="326">
        <v>0</v>
      </c>
      <c r="AA88" s="326">
        <v>0</v>
      </c>
      <c r="AB88" s="326">
        <v>0</v>
      </c>
      <c r="AC88" s="326">
        <v>0</v>
      </c>
      <c r="AD88" s="326">
        <v>0</v>
      </c>
    </row>
    <row r="89" spans="1:30" ht="14" thickBot="1">
      <c r="A89" s="818"/>
      <c r="B89" s="195" t="s">
        <v>83</v>
      </c>
      <c r="C89" s="326">
        <v>0</v>
      </c>
      <c r="D89" s="326">
        <v>3488.2873026000002</v>
      </c>
      <c r="E89" s="326">
        <v>0</v>
      </c>
      <c r="F89" s="326">
        <v>0</v>
      </c>
      <c r="G89" s="326">
        <v>0</v>
      </c>
      <c r="H89" s="326">
        <v>0</v>
      </c>
      <c r="I89" s="326">
        <v>2538.2650346999999</v>
      </c>
      <c r="J89" s="326">
        <v>7267.1264256000004</v>
      </c>
      <c r="K89" s="326">
        <v>0</v>
      </c>
      <c r="L89" s="326">
        <v>0</v>
      </c>
      <c r="M89" s="326">
        <v>0</v>
      </c>
      <c r="N89" s="326">
        <v>0</v>
      </c>
      <c r="O89" s="326">
        <v>0</v>
      </c>
      <c r="P89" s="326">
        <v>0</v>
      </c>
      <c r="Q89" s="326">
        <v>0</v>
      </c>
      <c r="R89" s="326">
        <v>0</v>
      </c>
      <c r="S89" s="326">
        <v>6472.0038905000001</v>
      </c>
      <c r="T89" s="326">
        <v>0</v>
      </c>
      <c r="U89" s="326">
        <v>0</v>
      </c>
      <c r="V89" s="326">
        <v>0</v>
      </c>
      <c r="W89" s="326">
        <v>0</v>
      </c>
      <c r="X89" s="326">
        <v>7267.1264256000004</v>
      </c>
      <c r="Y89" s="326">
        <v>3488.2873026000002</v>
      </c>
      <c r="Z89" s="326">
        <v>6472.0038905000001</v>
      </c>
      <c r="AA89" s="326">
        <v>0</v>
      </c>
      <c r="AB89" s="326">
        <v>0</v>
      </c>
      <c r="AC89" s="326">
        <v>0</v>
      </c>
      <c r="AD89" s="326">
        <v>2538.2650346999999</v>
      </c>
    </row>
    <row r="90" spans="1:30" ht="14" thickBot="1">
      <c r="A90" s="821" t="s">
        <v>169</v>
      </c>
      <c r="B90" s="195" t="s">
        <v>183</v>
      </c>
      <c r="C90" s="326">
        <v>0</v>
      </c>
      <c r="D90" s="326">
        <v>0</v>
      </c>
      <c r="E90" s="326">
        <v>0</v>
      </c>
      <c r="F90" s="326">
        <v>0</v>
      </c>
      <c r="G90" s="326">
        <v>0</v>
      </c>
      <c r="H90" s="326">
        <v>9978511.8495129999</v>
      </c>
      <c r="I90" s="326">
        <v>0</v>
      </c>
      <c r="J90" s="326">
        <v>0</v>
      </c>
      <c r="K90" s="326">
        <v>0</v>
      </c>
      <c r="L90" s="326">
        <v>0</v>
      </c>
      <c r="M90" s="326">
        <v>0</v>
      </c>
      <c r="N90" s="326">
        <v>0</v>
      </c>
      <c r="O90" s="326">
        <v>60100.950388700003</v>
      </c>
      <c r="P90" s="326">
        <v>0</v>
      </c>
      <c r="Q90" s="326">
        <v>0</v>
      </c>
      <c r="R90" s="326">
        <v>0</v>
      </c>
      <c r="S90" s="326">
        <v>0</v>
      </c>
      <c r="T90" s="326">
        <v>0</v>
      </c>
      <c r="U90" s="326">
        <v>0</v>
      </c>
      <c r="V90" s="326">
        <v>83236.169406300003</v>
      </c>
      <c r="W90" s="326">
        <v>0</v>
      </c>
      <c r="X90" s="326">
        <v>0</v>
      </c>
      <c r="Y90" s="326">
        <v>0</v>
      </c>
      <c r="Z90" s="326">
        <v>0</v>
      </c>
      <c r="AA90" s="326">
        <v>0</v>
      </c>
      <c r="AB90" s="326">
        <v>0</v>
      </c>
      <c r="AC90" s="326">
        <v>10121848.969308</v>
      </c>
      <c r="AD90" s="326">
        <v>0</v>
      </c>
    </row>
    <row r="91" spans="1:30" ht="14" thickBot="1">
      <c r="A91" s="822"/>
      <c r="B91" s="195" t="s">
        <v>184</v>
      </c>
      <c r="C91" s="326">
        <v>0</v>
      </c>
      <c r="D91" s="326">
        <v>0</v>
      </c>
      <c r="E91" s="326">
        <v>0</v>
      </c>
      <c r="F91" s="326">
        <v>0</v>
      </c>
      <c r="G91" s="326">
        <v>0</v>
      </c>
      <c r="H91" s="326">
        <v>2471507.9179957001</v>
      </c>
      <c r="I91" s="326">
        <v>0</v>
      </c>
      <c r="J91" s="326">
        <v>0</v>
      </c>
      <c r="K91" s="326">
        <v>0</v>
      </c>
      <c r="L91" s="326">
        <v>0</v>
      </c>
      <c r="M91" s="326">
        <v>0</v>
      </c>
      <c r="N91" s="326">
        <v>0</v>
      </c>
      <c r="O91" s="326">
        <v>138379.40765080001</v>
      </c>
      <c r="P91" s="326">
        <v>0</v>
      </c>
      <c r="Q91" s="326">
        <v>0</v>
      </c>
      <c r="R91" s="326">
        <v>0</v>
      </c>
      <c r="S91" s="326">
        <v>0</v>
      </c>
      <c r="T91" s="326">
        <v>0</v>
      </c>
      <c r="U91" s="326">
        <v>0</v>
      </c>
      <c r="V91" s="326">
        <v>23900.8303715</v>
      </c>
      <c r="W91" s="326">
        <v>0</v>
      </c>
      <c r="X91" s="326">
        <v>0</v>
      </c>
      <c r="Y91" s="326">
        <v>0</v>
      </c>
      <c r="Z91" s="326">
        <v>0</v>
      </c>
      <c r="AA91" s="326">
        <v>0</v>
      </c>
      <c r="AB91" s="326">
        <v>0</v>
      </c>
      <c r="AC91" s="326">
        <v>2633788.1560181002</v>
      </c>
      <c r="AD91" s="326">
        <v>0</v>
      </c>
    </row>
    <row r="92" spans="1:30" ht="14" thickBot="1">
      <c r="A92" s="822"/>
      <c r="B92" s="195" t="s">
        <v>185</v>
      </c>
      <c r="C92" s="326">
        <v>0</v>
      </c>
      <c r="D92" s="326">
        <v>0</v>
      </c>
      <c r="E92" s="326">
        <v>0</v>
      </c>
      <c r="F92" s="326">
        <v>0</v>
      </c>
      <c r="G92" s="326">
        <v>0</v>
      </c>
      <c r="H92" s="326">
        <v>30340.063798200001</v>
      </c>
      <c r="I92" s="326">
        <v>0</v>
      </c>
      <c r="J92" s="326">
        <v>0</v>
      </c>
      <c r="K92" s="326">
        <v>0</v>
      </c>
      <c r="L92" s="326">
        <v>0</v>
      </c>
      <c r="M92" s="326">
        <v>0</v>
      </c>
      <c r="N92" s="326">
        <v>0</v>
      </c>
      <c r="O92" s="326">
        <v>0</v>
      </c>
      <c r="P92" s="326">
        <v>0</v>
      </c>
      <c r="Q92" s="326">
        <v>0</v>
      </c>
      <c r="R92" s="326">
        <v>0</v>
      </c>
      <c r="S92" s="326">
        <v>0</v>
      </c>
      <c r="T92" s="326">
        <v>0</v>
      </c>
      <c r="U92" s="326">
        <v>0</v>
      </c>
      <c r="V92" s="326">
        <v>19798.491222799999</v>
      </c>
      <c r="W92" s="326">
        <v>0</v>
      </c>
      <c r="X92" s="326">
        <v>0</v>
      </c>
      <c r="Y92" s="326">
        <v>0</v>
      </c>
      <c r="Z92" s="326">
        <v>0</v>
      </c>
      <c r="AA92" s="326">
        <v>0</v>
      </c>
      <c r="AB92" s="326">
        <v>0</v>
      </c>
      <c r="AC92" s="326">
        <v>50138.555021100001</v>
      </c>
      <c r="AD92" s="326">
        <v>0</v>
      </c>
    </row>
    <row r="93" spans="1:30" ht="14" thickBot="1">
      <c r="A93" s="822"/>
      <c r="B93" s="195" t="s">
        <v>186</v>
      </c>
      <c r="C93" s="326">
        <v>0</v>
      </c>
      <c r="D93" s="326">
        <v>0</v>
      </c>
      <c r="E93" s="326">
        <v>0</v>
      </c>
      <c r="F93" s="326">
        <v>0</v>
      </c>
      <c r="G93" s="326">
        <v>0</v>
      </c>
      <c r="H93" s="326">
        <v>3962.5094945000001</v>
      </c>
      <c r="I93" s="326">
        <v>0</v>
      </c>
      <c r="J93" s="326">
        <v>0</v>
      </c>
      <c r="K93" s="326">
        <v>0</v>
      </c>
      <c r="L93" s="326">
        <v>0</v>
      </c>
      <c r="M93" s="326">
        <v>0</v>
      </c>
      <c r="N93" s="326">
        <v>0</v>
      </c>
      <c r="O93" s="326">
        <v>0</v>
      </c>
      <c r="P93" s="326">
        <v>0</v>
      </c>
      <c r="Q93" s="326">
        <v>0</v>
      </c>
      <c r="R93" s="326">
        <v>0</v>
      </c>
      <c r="S93" s="326">
        <v>0</v>
      </c>
      <c r="T93" s="326">
        <v>0</v>
      </c>
      <c r="U93" s="326">
        <v>0</v>
      </c>
      <c r="V93" s="326">
        <v>0</v>
      </c>
      <c r="W93" s="326">
        <v>0</v>
      </c>
      <c r="X93" s="326">
        <v>0</v>
      </c>
      <c r="Y93" s="326">
        <v>0</v>
      </c>
      <c r="Z93" s="326">
        <v>0</v>
      </c>
      <c r="AA93" s="326">
        <v>0</v>
      </c>
      <c r="AB93" s="326">
        <v>0</v>
      </c>
      <c r="AC93" s="326">
        <v>3962.5094945000001</v>
      </c>
      <c r="AD93" s="326">
        <v>0</v>
      </c>
    </row>
    <row r="94" spans="1:30" ht="14" thickBot="1">
      <c r="A94" s="822"/>
      <c r="B94" s="195" t="s">
        <v>82</v>
      </c>
      <c r="C94" s="326">
        <v>15326.238670299999</v>
      </c>
      <c r="D94" s="326">
        <v>0</v>
      </c>
      <c r="E94" s="326">
        <v>0</v>
      </c>
      <c r="F94" s="326">
        <v>0</v>
      </c>
      <c r="G94" s="326">
        <v>0</v>
      </c>
      <c r="H94" s="326">
        <v>0</v>
      </c>
      <c r="I94" s="326">
        <v>14365.2216465</v>
      </c>
      <c r="J94" s="326">
        <v>680.37786700000004</v>
      </c>
      <c r="K94" s="326">
        <v>0</v>
      </c>
      <c r="L94" s="326">
        <v>0</v>
      </c>
      <c r="M94" s="326">
        <v>0</v>
      </c>
      <c r="N94" s="326">
        <v>0</v>
      </c>
      <c r="O94" s="326">
        <v>0</v>
      </c>
      <c r="P94" s="326">
        <v>548.07836589999999</v>
      </c>
      <c r="Q94" s="326">
        <v>0</v>
      </c>
      <c r="R94" s="326">
        <v>0</v>
      </c>
      <c r="S94" s="326">
        <v>0</v>
      </c>
      <c r="T94" s="326">
        <v>0</v>
      </c>
      <c r="U94" s="326">
        <v>0</v>
      </c>
      <c r="V94" s="326">
        <v>0</v>
      </c>
      <c r="W94" s="326">
        <v>0</v>
      </c>
      <c r="X94" s="326">
        <v>16006.616537399999</v>
      </c>
      <c r="Y94" s="326">
        <v>0</v>
      </c>
      <c r="Z94" s="326">
        <v>0</v>
      </c>
      <c r="AA94" s="326">
        <v>0</v>
      </c>
      <c r="AB94" s="326">
        <v>0</v>
      </c>
      <c r="AC94" s="326">
        <v>0</v>
      </c>
      <c r="AD94" s="326">
        <v>14913.300012399999</v>
      </c>
    </row>
    <row r="95" spans="1:30" ht="14" thickBot="1">
      <c r="A95" s="822"/>
      <c r="B95" s="195" t="s">
        <v>187</v>
      </c>
      <c r="C95" s="326">
        <v>357123.82052150002</v>
      </c>
      <c r="D95" s="326">
        <v>23928.483783299998</v>
      </c>
      <c r="E95" s="326">
        <v>0</v>
      </c>
      <c r="F95" s="326">
        <v>800.39723030000005</v>
      </c>
      <c r="G95" s="326">
        <v>881.61737670000002</v>
      </c>
      <c r="H95" s="326">
        <v>0</v>
      </c>
      <c r="I95" s="326">
        <v>83938.505458400003</v>
      </c>
      <c r="J95" s="326">
        <v>1094.2351559000001</v>
      </c>
      <c r="K95" s="326">
        <v>0</v>
      </c>
      <c r="L95" s="326">
        <v>0</v>
      </c>
      <c r="M95" s="326">
        <v>0</v>
      </c>
      <c r="N95" s="326">
        <v>0</v>
      </c>
      <c r="O95" s="326">
        <v>0</v>
      </c>
      <c r="P95" s="326">
        <v>0</v>
      </c>
      <c r="Q95" s="326">
        <v>25711.945425900001</v>
      </c>
      <c r="R95" s="326">
        <v>0</v>
      </c>
      <c r="S95" s="326">
        <v>0</v>
      </c>
      <c r="T95" s="326">
        <v>0</v>
      </c>
      <c r="U95" s="326">
        <v>0</v>
      </c>
      <c r="V95" s="326">
        <v>0</v>
      </c>
      <c r="W95" s="326">
        <v>5168.2245051</v>
      </c>
      <c r="X95" s="326">
        <v>383930.00110330002</v>
      </c>
      <c r="Y95" s="326">
        <v>23928.483783299998</v>
      </c>
      <c r="Z95" s="326">
        <v>0</v>
      </c>
      <c r="AA95" s="326">
        <v>800.39723030000005</v>
      </c>
      <c r="AB95" s="326">
        <v>881.61737670000002</v>
      </c>
      <c r="AC95" s="326">
        <v>0</v>
      </c>
      <c r="AD95" s="326">
        <v>89106.729963499994</v>
      </c>
    </row>
    <row r="96" spans="1:30" ht="14" thickBot="1">
      <c r="A96" s="822"/>
      <c r="B96" s="195" t="s">
        <v>121</v>
      </c>
      <c r="C96" s="326">
        <v>49134.906879299997</v>
      </c>
      <c r="D96" s="326">
        <v>9806.2901024999992</v>
      </c>
      <c r="E96" s="326">
        <v>707.49398040000005</v>
      </c>
      <c r="F96" s="326">
        <v>0</v>
      </c>
      <c r="G96" s="326">
        <v>0</v>
      </c>
      <c r="H96" s="326">
        <v>0</v>
      </c>
      <c r="I96" s="326">
        <v>30301.203449199998</v>
      </c>
      <c r="J96" s="326">
        <v>8432.9178948999997</v>
      </c>
      <c r="K96" s="326">
        <v>1390.2234209999999</v>
      </c>
      <c r="L96" s="326">
        <v>2769.5288212</v>
      </c>
      <c r="M96" s="326">
        <v>0</v>
      </c>
      <c r="N96" s="326">
        <v>0</v>
      </c>
      <c r="O96" s="326">
        <v>0</v>
      </c>
      <c r="P96" s="326">
        <v>0</v>
      </c>
      <c r="Q96" s="326">
        <v>41647.200810900002</v>
      </c>
      <c r="R96" s="326">
        <v>1169.2748434</v>
      </c>
      <c r="S96" s="326">
        <v>0</v>
      </c>
      <c r="T96" s="326">
        <v>0</v>
      </c>
      <c r="U96" s="326">
        <v>0</v>
      </c>
      <c r="V96" s="326">
        <v>0</v>
      </c>
      <c r="W96" s="326">
        <v>655.94349360000001</v>
      </c>
      <c r="X96" s="326">
        <v>99215.025585099997</v>
      </c>
      <c r="Y96" s="326">
        <v>12365.788366999999</v>
      </c>
      <c r="Z96" s="326">
        <v>3477.0228016000001</v>
      </c>
      <c r="AA96" s="326">
        <v>0</v>
      </c>
      <c r="AB96" s="326">
        <v>0</v>
      </c>
      <c r="AC96" s="326">
        <v>0</v>
      </c>
      <c r="AD96" s="326">
        <v>30957.146942799998</v>
      </c>
    </row>
    <row r="97" spans="1:30" ht="14" thickBot="1">
      <c r="A97" s="822"/>
      <c r="B97" s="195" t="s">
        <v>188</v>
      </c>
      <c r="C97" s="326">
        <v>1270.8664475999999</v>
      </c>
      <c r="D97" s="326">
        <v>0</v>
      </c>
      <c r="E97" s="326">
        <v>1989.9517860000001</v>
      </c>
      <c r="F97" s="326">
        <v>0</v>
      </c>
      <c r="G97" s="326">
        <v>0</v>
      </c>
      <c r="H97" s="326">
        <v>0</v>
      </c>
      <c r="I97" s="326">
        <v>9154.4130509000006</v>
      </c>
      <c r="J97" s="326">
        <v>0</v>
      </c>
      <c r="K97" s="326">
        <v>0</v>
      </c>
      <c r="L97" s="326">
        <v>0</v>
      </c>
      <c r="M97" s="326">
        <v>0</v>
      </c>
      <c r="N97" s="326">
        <v>0</v>
      </c>
      <c r="O97" s="326">
        <v>0</v>
      </c>
      <c r="P97" s="326">
        <v>0</v>
      </c>
      <c r="Q97" s="326">
        <v>12056.103625600001</v>
      </c>
      <c r="R97" s="326">
        <v>0</v>
      </c>
      <c r="S97" s="326">
        <v>0</v>
      </c>
      <c r="T97" s="326">
        <v>0</v>
      </c>
      <c r="U97" s="326">
        <v>0</v>
      </c>
      <c r="V97" s="326">
        <v>0</v>
      </c>
      <c r="W97" s="326">
        <v>8710.4534437999991</v>
      </c>
      <c r="X97" s="326">
        <v>13326.9700732</v>
      </c>
      <c r="Y97" s="326">
        <v>0</v>
      </c>
      <c r="Z97" s="326">
        <v>1989.9517860000001</v>
      </c>
      <c r="AA97" s="326">
        <v>0</v>
      </c>
      <c r="AB97" s="326">
        <v>0</v>
      </c>
      <c r="AC97" s="326">
        <v>0</v>
      </c>
      <c r="AD97" s="326">
        <v>17864.8664947</v>
      </c>
    </row>
    <row r="98" spans="1:30" ht="14" thickBot="1">
      <c r="A98" s="822"/>
      <c r="B98" s="195" t="s">
        <v>111</v>
      </c>
      <c r="C98" s="326">
        <v>0</v>
      </c>
      <c r="D98" s="326">
        <v>0</v>
      </c>
      <c r="E98" s="326">
        <v>0</v>
      </c>
      <c r="F98" s="326">
        <v>0</v>
      </c>
      <c r="G98" s="326">
        <v>0</v>
      </c>
      <c r="H98" s="326">
        <v>0</v>
      </c>
      <c r="I98" s="326">
        <v>8003.5143132000003</v>
      </c>
      <c r="J98" s="326">
        <v>0</v>
      </c>
      <c r="K98" s="326">
        <v>0</v>
      </c>
      <c r="L98" s="326">
        <v>0</v>
      </c>
      <c r="M98" s="326">
        <v>0</v>
      </c>
      <c r="N98" s="326">
        <v>0</v>
      </c>
      <c r="O98" s="326">
        <v>0</v>
      </c>
      <c r="P98" s="326">
        <v>0</v>
      </c>
      <c r="Q98" s="326">
        <v>0</v>
      </c>
      <c r="R98" s="326">
        <v>0</v>
      </c>
      <c r="S98" s="326">
        <v>0</v>
      </c>
      <c r="T98" s="326">
        <v>0</v>
      </c>
      <c r="U98" s="326">
        <v>0</v>
      </c>
      <c r="V98" s="326">
        <v>0</v>
      </c>
      <c r="W98" s="326">
        <v>0</v>
      </c>
      <c r="X98" s="326">
        <v>0</v>
      </c>
      <c r="Y98" s="326">
        <v>0</v>
      </c>
      <c r="Z98" s="326">
        <v>0</v>
      </c>
      <c r="AA98" s="326">
        <v>0</v>
      </c>
      <c r="AB98" s="326">
        <v>0</v>
      </c>
      <c r="AC98" s="326">
        <v>0</v>
      </c>
      <c r="AD98" s="326">
        <v>8003.5143132000003</v>
      </c>
    </row>
    <row r="99" spans="1:30" ht="14" thickBot="1">
      <c r="A99" s="822"/>
      <c r="B99" s="195" t="s">
        <v>189</v>
      </c>
      <c r="C99" s="326">
        <v>0</v>
      </c>
      <c r="D99" s="326">
        <v>0</v>
      </c>
      <c r="E99" s="326">
        <v>0</v>
      </c>
      <c r="F99" s="326">
        <v>0</v>
      </c>
      <c r="G99" s="326">
        <v>0</v>
      </c>
      <c r="H99" s="326">
        <v>0</v>
      </c>
      <c r="I99" s="326">
        <v>0</v>
      </c>
      <c r="J99" s="326">
        <v>0</v>
      </c>
      <c r="K99" s="326">
        <v>0</v>
      </c>
      <c r="L99" s="326">
        <v>0</v>
      </c>
      <c r="M99" s="326">
        <v>0</v>
      </c>
      <c r="N99" s="326">
        <v>0</v>
      </c>
      <c r="O99" s="326">
        <v>0</v>
      </c>
      <c r="P99" s="326">
        <v>0</v>
      </c>
      <c r="Q99" s="326">
        <v>0</v>
      </c>
      <c r="R99" s="326">
        <v>0</v>
      </c>
      <c r="S99" s="326">
        <v>0</v>
      </c>
      <c r="T99" s="326">
        <v>0</v>
      </c>
      <c r="U99" s="326">
        <v>0</v>
      </c>
      <c r="V99" s="326">
        <v>0</v>
      </c>
      <c r="W99" s="326">
        <v>0</v>
      </c>
      <c r="X99" s="326">
        <v>0</v>
      </c>
      <c r="Y99" s="326">
        <v>0</v>
      </c>
      <c r="Z99" s="326">
        <v>0</v>
      </c>
      <c r="AA99" s="326">
        <v>0</v>
      </c>
      <c r="AB99" s="326">
        <v>0</v>
      </c>
      <c r="AC99" s="326">
        <v>0</v>
      </c>
      <c r="AD99" s="326">
        <v>0</v>
      </c>
    </row>
    <row r="100" spans="1:30" ht="14" thickBot="1">
      <c r="A100" s="822"/>
      <c r="B100" s="195" t="s">
        <v>96</v>
      </c>
      <c r="C100" s="326">
        <v>0</v>
      </c>
      <c r="D100" s="326">
        <v>0</v>
      </c>
      <c r="E100" s="326">
        <v>0</v>
      </c>
      <c r="F100" s="326">
        <v>0</v>
      </c>
      <c r="G100" s="326">
        <v>0</v>
      </c>
      <c r="H100" s="326">
        <v>0</v>
      </c>
      <c r="I100" s="326">
        <v>705.15930739999999</v>
      </c>
      <c r="J100" s="326">
        <v>0</v>
      </c>
      <c r="K100" s="326">
        <v>0</v>
      </c>
      <c r="L100" s="326">
        <v>0</v>
      </c>
      <c r="M100" s="326">
        <v>0</v>
      </c>
      <c r="N100" s="326">
        <v>0</v>
      </c>
      <c r="O100" s="326">
        <v>0</v>
      </c>
      <c r="P100" s="326">
        <v>4553.7000756999996</v>
      </c>
      <c r="Q100" s="326">
        <v>0</v>
      </c>
      <c r="R100" s="326">
        <v>0</v>
      </c>
      <c r="S100" s="326">
        <v>0</v>
      </c>
      <c r="T100" s="326">
        <v>0</v>
      </c>
      <c r="U100" s="326">
        <v>0</v>
      </c>
      <c r="V100" s="326">
        <v>0</v>
      </c>
      <c r="W100" s="326">
        <v>0</v>
      </c>
      <c r="X100" s="326">
        <v>0</v>
      </c>
      <c r="Y100" s="326">
        <v>0</v>
      </c>
      <c r="Z100" s="326">
        <v>0</v>
      </c>
      <c r="AA100" s="326">
        <v>0</v>
      </c>
      <c r="AB100" s="326">
        <v>0</v>
      </c>
      <c r="AC100" s="326">
        <v>0</v>
      </c>
      <c r="AD100" s="326">
        <v>5258.8593830999998</v>
      </c>
    </row>
    <row r="101" spans="1:30" ht="14" thickBot="1">
      <c r="A101" s="822"/>
      <c r="B101" s="195" t="s">
        <v>100</v>
      </c>
      <c r="C101" s="326">
        <v>0</v>
      </c>
      <c r="D101" s="326">
        <v>0</v>
      </c>
      <c r="E101" s="326">
        <v>0</v>
      </c>
      <c r="F101" s="326">
        <v>0</v>
      </c>
      <c r="G101" s="326">
        <v>0</v>
      </c>
      <c r="H101" s="326">
        <v>0</v>
      </c>
      <c r="I101" s="326">
        <v>0</v>
      </c>
      <c r="J101" s="326">
        <v>0</v>
      </c>
      <c r="K101" s="326">
        <v>0</v>
      </c>
      <c r="L101" s="326">
        <v>0</v>
      </c>
      <c r="M101" s="326">
        <v>0</v>
      </c>
      <c r="N101" s="326">
        <v>0</v>
      </c>
      <c r="O101" s="326">
        <v>0</v>
      </c>
      <c r="P101" s="326">
        <v>0</v>
      </c>
      <c r="Q101" s="326">
        <v>0</v>
      </c>
      <c r="R101" s="326">
        <v>0</v>
      </c>
      <c r="S101" s="326">
        <v>0</v>
      </c>
      <c r="T101" s="326">
        <v>0</v>
      </c>
      <c r="U101" s="326">
        <v>0</v>
      </c>
      <c r="V101" s="326">
        <v>0</v>
      </c>
      <c r="W101" s="326">
        <v>0</v>
      </c>
      <c r="X101" s="326">
        <v>0</v>
      </c>
      <c r="Y101" s="326">
        <v>0</v>
      </c>
      <c r="Z101" s="326">
        <v>0</v>
      </c>
      <c r="AA101" s="326">
        <v>0</v>
      </c>
      <c r="AB101" s="326">
        <v>0</v>
      </c>
      <c r="AC101" s="326">
        <v>0</v>
      </c>
      <c r="AD101" s="326">
        <v>0</v>
      </c>
    </row>
    <row r="102" spans="1:30" ht="14" thickBot="1">
      <c r="A102" s="822"/>
      <c r="B102" s="195" t="s">
        <v>83</v>
      </c>
      <c r="C102" s="326">
        <v>0</v>
      </c>
      <c r="D102" s="326">
        <v>0</v>
      </c>
      <c r="E102" s="326">
        <v>0</v>
      </c>
      <c r="F102" s="326">
        <v>0</v>
      </c>
      <c r="G102" s="326">
        <v>0</v>
      </c>
      <c r="H102" s="326">
        <v>0</v>
      </c>
      <c r="I102" s="326">
        <v>0</v>
      </c>
      <c r="J102" s="326">
        <v>8286.1110176000002</v>
      </c>
      <c r="K102" s="326">
        <v>0</v>
      </c>
      <c r="L102" s="326">
        <v>0</v>
      </c>
      <c r="M102" s="326">
        <v>0</v>
      </c>
      <c r="N102" s="326">
        <v>0</v>
      </c>
      <c r="O102" s="326">
        <v>0</v>
      </c>
      <c r="P102" s="326">
        <v>0</v>
      </c>
      <c r="Q102" s="326">
        <v>0</v>
      </c>
      <c r="R102" s="326">
        <v>0</v>
      </c>
      <c r="S102" s="326">
        <v>0</v>
      </c>
      <c r="T102" s="326">
        <v>3133.727394</v>
      </c>
      <c r="U102" s="326">
        <v>0</v>
      </c>
      <c r="V102" s="326">
        <v>0</v>
      </c>
      <c r="W102" s="326">
        <v>0</v>
      </c>
      <c r="X102" s="326">
        <v>8286.1110176000002</v>
      </c>
      <c r="Y102" s="326">
        <v>0</v>
      </c>
      <c r="Z102" s="326">
        <v>0</v>
      </c>
      <c r="AA102" s="326">
        <v>3133.727394</v>
      </c>
      <c r="AB102" s="326">
        <v>0</v>
      </c>
      <c r="AC102" s="326">
        <v>0</v>
      </c>
      <c r="AD102" s="326">
        <v>0</v>
      </c>
    </row>
    <row r="103" spans="1:30" ht="14" thickBot="1">
      <c r="A103" s="823" t="s">
        <v>170</v>
      </c>
      <c r="B103" s="195" t="s">
        <v>183</v>
      </c>
      <c r="C103" s="326">
        <v>0</v>
      </c>
      <c r="D103" s="326">
        <v>0</v>
      </c>
      <c r="E103" s="326">
        <v>0</v>
      </c>
      <c r="F103" s="326">
        <v>0</v>
      </c>
      <c r="G103" s="326">
        <v>0</v>
      </c>
      <c r="H103" s="326">
        <v>1135451.2443969999</v>
      </c>
      <c r="I103" s="326">
        <v>0</v>
      </c>
      <c r="J103" s="326">
        <v>0</v>
      </c>
      <c r="K103" s="326">
        <v>0</v>
      </c>
      <c r="L103" s="326">
        <v>0</v>
      </c>
      <c r="M103" s="326">
        <v>0</v>
      </c>
      <c r="N103" s="326">
        <v>0</v>
      </c>
      <c r="O103" s="326">
        <v>191237.0456635</v>
      </c>
      <c r="P103" s="326">
        <v>0</v>
      </c>
      <c r="Q103" s="326">
        <v>0</v>
      </c>
      <c r="R103" s="326">
        <v>0</v>
      </c>
      <c r="S103" s="326">
        <v>0</v>
      </c>
      <c r="T103" s="326">
        <v>0</v>
      </c>
      <c r="U103" s="326">
        <v>0</v>
      </c>
      <c r="V103" s="326">
        <v>48915.568567000002</v>
      </c>
      <c r="W103" s="326">
        <v>0</v>
      </c>
      <c r="X103" s="326">
        <v>0</v>
      </c>
      <c r="Y103" s="326">
        <v>0</v>
      </c>
      <c r="Z103" s="326">
        <v>0</v>
      </c>
      <c r="AA103" s="326">
        <v>0</v>
      </c>
      <c r="AB103" s="326">
        <v>0</v>
      </c>
      <c r="AC103" s="326">
        <v>1375603.8586275</v>
      </c>
      <c r="AD103" s="326">
        <v>0</v>
      </c>
    </row>
    <row r="104" spans="1:30" ht="14" thickBot="1">
      <c r="A104" s="818"/>
      <c r="B104" s="195" t="s">
        <v>184</v>
      </c>
      <c r="C104" s="326">
        <v>0</v>
      </c>
      <c r="D104" s="326">
        <v>0</v>
      </c>
      <c r="E104" s="326">
        <v>0</v>
      </c>
      <c r="F104" s="326">
        <v>0</v>
      </c>
      <c r="G104" s="326">
        <v>0</v>
      </c>
      <c r="H104" s="326">
        <v>428560.3002691</v>
      </c>
      <c r="I104" s="326">
        <v>0</v>
      </c>
      <c r="J104" s="326">
        <v>0</v>
      </c>
      <c r="K104" s="326">
        <v>0</v>
      </c>
      <c r="L104" s="326">
        <v>0</v>
      </c>
      <c r="M104" s="326">
        <v>0</v>
      </c>
      <c r="N104" s="326">
        <v>0</v>
      </c>
      <c r="O104" s="326">
        <v>1292225.8491225</v>
      </c>
      <c r="P104" s="326">
        <v>0</v>
      </c>
      <c r="Q104" s="326">
        <v>0</v>
      </c>
      <c r="R104" s="326">
        <v>0</v>
      </c>
      <c r="S104" s="326">
        <v>0</v>
      </c>
      <c r="T104" s="326">
        <v>0</v>
      </c>
      <c r="U104" s="326">
        <v>0</v>
      </c>
      <c r="V104" s="326">
        <v>44230.4596943</v>
      </c>
      <c r="W104" s="326">
        <v>0</v>
      </c>
      <c r="X104" s="326">
        <v>0</v>
      </c>
      <c r="Y104" s="326">
        <v>0</v>
      </c>
      <c r="Z104" s="326">
        <v>0</v>
      </c>
      <c r="AA104" s="326">
        <v>0</v>
      </c>
      <c r="AB104" s="326">
        <v>0</v>
      </c>
      <c r="AC104" s="326">
        <v>1765016.6090859</v>
      </c>
      <c r="AD104" s="326">
        <v>0</v>
      </c>
    </row>
    <row r="105" spans="1:30" ht="14" thickBot="1">
      <c r="A105" s="818"/>
      <c r="B105" s="195" t="s">
        <v>185</v>
      </c>
      <c r="C105" s="326">
        <v>0</v>
      </c>
      <c r="D105" s="326">
        <v>0</v>
      </c>
      <c r="E105" s="326">
        <v>0</v>
      </c>
      <c r="F105" s="326">
        <v>0</v>
      </c>
      <c r="G105" s="326">
        <v>0</v>
      </c>
      <c r="H105" s="326">
        <v>28362.831082500001</v>
      </c>
      <c r="I105" s="326">
        <v>0</v>
      </c>
      <c r="J105" s="326">
        <v>0</v>
      </c>
      <c r="K105" s="326">
        <v>0</v>
      </c>
      <c r="L105" s="326">
        <v>0</v>
      </c>
      <c r="M105" s="326">
        <v>0</v>
      </c>
      <c r="N105" s="326">
        <v>0</v>
      </c>
      <c r="O105" s="326">
        <v>49101.873972100002</v>
      </c>
      <c r="P105" s="326">
        <v>0</v>
      </c>
      <c r="Q105" s="326">
        <v>0</v>
      </c>
      <c r="R105" s="326">
        <v>0</v>
      </c>
      <c r="S105" s="326">
        <v>0</v>
      </c>
      <c r="T105" s="326">
        <v>0</v>
      </c>
      <c r="U105" s="326">
        <v>0</v>
      </c>
      <c r="V105" s="326">
        <v>28525.438619699999</v>
      </c>
      <c r="W105" s="326">
        <v>0</v>
      </c>
      <c r="X105" s="326">
        <v>0</v>
      </c>
      <c r="Y105" s="326">
        <v>0</v>
      </c>
      <c r="Z105" s="326">
        <v>0</v>
      </c>
      <c r="AA105" s="326">
        <v>0</v>
      </c>
      <c r="AB105" s="326">
        <v>0</v>
      </c>
      <c r="AC105" s="326">
        <v>105990.14367429999</v>
      </c>
      <c r="AD105" s="326">
        <v>0</v>
      </c>
    </row>
    <row r="106" spans="1:30" ht="14" thickBot="1">
      <c r="A106" s="818"/>
      <c r="B106" s="195" t="s">
        <v>186</v>
      </c>
      <c r="C106" s="326">
        <v>0</v>
      </c>
      <c r="D106" s="326">
        <v>0</v>
      </c>
      <c r="E106" s="326">
        <v>0</v>
      </c>
      <c r="F106" s="326">
        <v>0</v>
      </c>
      <c r="G106" s="326">
        <v>0</v>
      </c>
      <c r="H106" s="326">
        <v>1407.0862385999999</v>
      </c>
      <c r="I106" s="326">
        <v>0</v>
      </c>
      <c r="J106" s="326">
        <v>0</v>
      </c>
      <c r="K106" s="326">
        <v>0</v>
      </c>
      <c r="L106" s="326">
        <v>0</v>
      </c>
      <c r="M106" s="326">
        <v>0</v>
      </c>
      <c r="N106" s="326">
        <v>0</v>
      </c>
      <c r="O106" s="326">
        <v>5222.7402252000002</v>
      </c>
      <c r="P106" s="326">
        <v>0</v>
      </c>
      <c r="Q106" s="326">
        <v>0</v>
      </c>
      <c r="R106" s="326">
        <v>0</v>
      </c>
      <c r="S106" s="326">
        <v>0</v>
      </c>
      <c r="T106" s="326">
        <v>0</v>
      </c>
      <c r="U106" s="326">
        <v>0</v>
      </c>
      <c r="V106" s="326">
        <v>0</v>
      </c>
      <c r="W106" s="326">
        <v>0</v>
      </c>
      <c r="X106" s="326">
        <v>0</v>
      </c>
      <c r="Y106" s="326">
        <v>0</v>
      </c>
      <c r="Z106" s="326">
        <v>0</v>
      </c>
      <c r="AA106" s="326">
        <v>0</v>
      </c>
      <c r="AB106" s="326">
        <v>0</v>
      </c>
      <c r="AC106" s="326">
        <v>6629.8264638999999</v>
      </c>
      <c r="AD106" s="326">
        <v>0</v>
      </c>
    </row>
    <row r="107" spans="1:30" ht="14" thickBot="1">
      <c r="A107" s="818"/>
      <c r="B107" s="195" t="s">
        <v>82</v>
      </c>
      <c r="C107" s="326">
        <v>17199.0716608</v>
      </c>
      <c r="D107" s="326">
        <v>0</v>
      </c>
      <c r="E107" s="326">
        <v>5516.0441062</v>
      </c>
      <c r="F107" s="326">
        <v>0</v>
      </c>
      <c r="G107" s="326">
        <v>0</v>
      </c>
      <c r="H107" s="326">
        <v>0</v>
      </c>
      <c r="I107" s="326">
        <v>687.18165139999996</v>
      </c>
      <c r="J107" s="326">
        <v>87626.162928000005</v>
      </c>
      <c r="K107" s="326">
        <v>15500.2568985</v>
      </c>
      <c r="L107" s="326">
        <v>21516.052396899999</v>
      </c>
      <c r="M107" s="326">
        <v>0</v>
      </c>
      <c r="N107" s="326">
        <v>0</v>
      </c>
      <c r="O107" s="326">
        <v>0</v>
      </c>
      <c r="P107" s="326">
        <v>14530.014744</v>
      </c>
      <c r="Q107" s="326">
        <v>0</v>
      </c>
      <c r="R107" s="326">
        <v>0</v>
      </c>
      <c r="S107" s="326">
        <v>0</v>
      </c>
      <c r="T107" s="326">
        <v>0</v>
      </c>
      <c r="U107" s="326">
        <v>0</v>
      </c>
      <c r="V107" s="326">
        <v>0</v>
      </c>
      <c r="W107" s="326">
        <v>0</v>
      </c>
      <c r="X107" s="326">
        <v>104825.2345888</v>
      </c>
      <c r="Y107" s="326">
        <v>15500.2568985</v>
      </c>
      <c r="Z107" s="326">
        <v>27032.096503100001</v>
      </c>
      <c r="AA107" s="326">
        <v>0</v>
      </c>
      <c r="AB107" s="326">
        <v>0</v>
      </c>
      <c r="AC107" s="326">
        <v>0</v>
      </c>
      <c r="AD107" s="326">
        <v>15217.1963954</v>
      </c>
    </row>
    <row r="108" spans="1:30" ht="14" thickBot="1">
      <c r="A108" s="818"/>
      <c r="B108" s="195" t="s">
        <v>187</v>
      </c>
      <c r="C108" s="326">
        <v>57303.115470899997</v>
      </c>
      <c r="D108" s="326">
        <v>6083.2592226999996</v>
      </c>
      <c r="E108" s="326">
        <v>0</v>
      </c>
      <c r="F108" s="326">
        <v>0</v>
      </c>
      <c r="G108" s="326">
        <v>0</v>
      </c>
      <c r="H108" s="326">
        <v>0</v>
      </c>
      <c r="I108" s="326">
        <v>16686.966660599999</v>
      </c>
      <c r="J108" s="326">
        <v>139684.0125055</v>
      </c>
      <c r="K108" s="326">
        <v>60425.450357900001</v>
      </c>
      <c r="L108" s="326">
        <v>26328.087885100002</v>
      </c>
      <c r="M108" s="326">
        <v>820.01371900000004</v>
      </c>
      <c r="N108" s="326">
        <v>0</v>
      </c>
      <c r="O108" s="326">
        <v>0</v>
      </c>
      <c r="P108" s="326">
        <v>11338.739113</v>
      </c>
      <c r="Q108" s="326">
        <v>16912.366832899999</v>
      </c>
      <c r="R108" s="326">
        <v>10123.2530248</v>
      </c>
      <c r="S108" s="326">
        <v>3877.9053305000002</v>
      </c>
      <c r="T108" s="326">
        <v>0</v>
      </c>
      <c r="U108" s="326">
        <v>0</v>
      </c>
      <c r="V108" s="326">
        <v>0</v>
      </c>
      <c r="W108" s="326">
        <v>0</v>
      </c>
      <c r="X108" s="326">
        <v>213899.4948094</v>
      </c>
      <c r="Y108" s="326">
        <v>76631.962605399996</v>
      </c>
      <c r="Z108" s="326">
        <v>30205.9932156</v>
      </c>
      <c r="AA108" s="326">
        <v>820.01371900000004</v>
      </c>
      <c r="AB108" s="326">
        <v>0</v>
      </c>
      <c r="AC108" s="326">
        <v>0</v>
      </c>
      <c r="AD108" s="326">
        <v>28025.705773599999</v>
      </c>
    </row>
    <row r="109" spans="1:30" ht="14" thickBot="1">
      <c r="A109" s="818"/>
      <c r="B109" s="195" t="s">
        <v>121</v>
      </c>
      <c r="C109" s="326">
        <v>34894.997005600002</v>
      </c>
      <c r="D109" s="326">
        <v>2091.7181762999999</v>
      </c>
      <c r="E109" s="326">
        <v>0</v>
      </c>
      <c r="F109" s="326">
        <v>0</v>
      </c>
      <c r="G109" s="326">
        <v>0</v>
      </c>
      <c r="H109" s="326">
        <v>0</v>
      </c>
      <c r="I109" s="326">
        <v>1327.0521133</v>
      </c>
      <c r="J109" s="326">
        <v>69217.317543800003</v>
      </c>
      <c r="K109" s="326">
        <v>3276.9048935999999</v>
      </c>
      <c r="L109" s="326">
        <v>0</v>
      </c>
      <c r="M109" s="326">
        <v>5784.4079521000003</v>
      </c>
      <c r="N109" s="326">
        <v>12703.751855799999</v>
      </c>
      <c r="O109" s="326">
        <v>0</v>
      </c>
      <c r="P109" s="326">
        <v>24799.635506800001</v>
      </c>
      <c r="Q109" s="326">
        <v>7358.7465511</v>
      </c>
      <c r="R109" s="326">
        <v>2687.9783496</v>
      </c>
      <c r="S109" s="326">
        <v>0</v>
      </c>
      <c r="T109" s="326">
        <v>0</v>
      </c>
      <c r="U109" s="326">
        <v>0</v>
      </c>
      <c r="V109" s="326">
        <v>0</v>
      </c>
      <c r="W109" s="326">
        <v>0</v>
      </c>
      <c r="X109" s="326">
        <v>111471.0611005</v>
      </c>
      <c r="Y109" s="326">
        <v>8056.6014194999998</v>
      </c>
      <c r="Z109" s="326">
        <v>0</v>
      </c>
      <c r="AA109" s="326">
        <v>5784.4079521000003</v>
      </c>
      <c r="AB109" s="326">
        <v>12703.751855799999</v>
      </c>
      <c r="AC109" s="326">
        <v>0</v>
      </c>
      <c r="AD109" s="326">
        <v>26126.687620100001</v>
      </c>
    </row>
    <row r="110" spans="1:30" ht="14" thickBot="1">
      <c r="A110" s="818"/>
      <c r="B110" s="195" t="s">
        <v>188</v>
      </c>
      <c r="C110" s="326">
        <v>416.4404988</v>
      </c>
      <c r="D110" s="326">
        <v>0</v>
      </c>
      <c r="E110" s="326">
        <v>0</v>
      </c>
      <c r="F110" s="326">
        <v>0</v>
      </c>
      <c r="G110" s="326">
        <v>0</v>
      </c>
      <c r="H110" s="326">
        <v>0</v>
      </c>
      <c r="I110" s="326">
        <v>4316.2931565999997</v>
      </c>
      <c r="J110" s="326">
        <v>17188.252267399999</v>
      </c>
      <c r="K110" s="326">
        <v>35307.8151124</v>
      </c>
      <c r="L110" s="326">
        <v>21542.798318100002</v>
      </c>
      <c r="M110" s="326">
        <v>0</v>
      </c>
      <c r="N110" s="326">
        <v>0</v>
      </c>
      <c r="O110" s="326">
        <v>0</v>
      </c>
      <c r="P110" s="326">
        <v>8054.0191266000002</v>
      </c>
      <c r="Q110" s="326">
        <v>44344.785167900001</v>
      </c>
      <c r="R110" s="326">
        <v>12030.4604631</v>
      </c>
      <c r="S110" s="326">
        <v>4451.0453975</v>
      </c>
      <c r="T110" s="326">
        <v>0</v>
      </c>
      <c r="U110" s="326">
        <v>0</v>
      </c>
      <c r="V110" s="326">
        <v>0</v>
      </c>
      <c r="W110" s="326">
        <v>8825.1916495000005</v>
      </c>
      <c r="X110" s="326">
        <v>61949.477934100003</v>
      </c>
      <c r="Y110" s="326">
        <v>47338.275575500003</v>
      </c>
      <c r="Z110" s="326">
        <v>25993.8437156</v>
      </c>
      <c r="AA110" s="326">
        <v>0</v>
      </c>
      <c r="AB110" s="326">
        <v>0</v>
      </c>
      <c r="AC110" s="326">
        <v>0</v>
      </c>
      <c r="AD110" s="326">
        <v>21195.503932700001</v>
      </c>
    </row>
    <row r="111" spans="1:30" ht="14" thickBot="1">
      <c r="A111" s="818"/>
      <c r="B111" s="195" t="s">
        <v>111</v>
      </c>
      <c r="C111" s="326">
        <v>753.10331789999998</v>
      </c>
      <c r="D111" s="326">
        <v>2825.4281483</v>
      </c>
      <c r="E111" s="326">
        <v>0</v>
      </c>
      <c r="F111" s="326">
        <v>0</v>
      </c>
      <c r="G111" s="326">
        <v>0</v>
      </c>
      <c r="H111" s="326">
        <v>0</v>
      </c>
      <c r="I111" s="326">
        <v>0</v>
      </c>
      <c r="J111" s="326">
        <v>9870.6045391999996</v>
      </c>
      <c r="K111" s="326">
        <v>31572.723406000001</v>
      </c>
      <c r="L111" s="326">
        <v>5704.7430671000002</v>
      </c>
      <c r="M111" s="326">
        <v>0</v>
      </c>
      <c r="N111" s="326">
        <v>0</v>
      </c>
      <c r="O111" s="326">
        <v>0</v>
      </c>
      <c r="P111" s="326">
        <v>3468.8405584000002</v>
      </c>
      <c r="Q111" s="326">
        <v>1408.8014426</v>
      </c>
      <c r="R111" s="326">
        <v>0</v>
      </c>
      <c r="S111" s="326">
        <v>0</v>
      </c>
      <c r="T111" s="326">
        <v>0</v>
      </c>
      <c r="U111" s="326">
        <v>0</v>
      </c>
      <c r="V111" s="326">
        <v>0</v>
      </c>
      <c r="W111" s="326">
        <v>4198.8674422000004</v>
      </c>
      <c r="X111" s="326">
        <v>12032.5092998</v>
      </c>
      <c r="Y111" s="326">
        <v>34398.151554299999</v>
      </c>
      <c r="Z111" s="326">
        <v>5704.7430671000002</v>
      </c>
      <c r="AA111" s="326">
        <v>0</v>
      </c>
      <c r="AB111" s="326">
        <v>0</v>
      </c>
      <c r="AC111" s="326">
        <v>0</v>
      </c>
      <c r="AD111" s="326">
        <v>7667.7080005999997</v>
      </c>
    </row>
    <row r="112" spans="1:30" ht="14" thickBot="1">
      <c r="A112" s="818"/>
      <c r="B112" s="195" t="s">
        <v>189</v>
      </c>
      <c r="C112" s="326">
        <v>0</v>
      </c>
      <c r="D112" s="326">
        <v>0</v>
      </c>
      <c r="E112" s="326">
        <v>0</v>
      </c>
      <c r="F112" s="326">
        <v>0</v>
      </c>
      <c r="G112" s="326">
        <v>0</v>
      </c>
      <c r="H112" s="326">
        <v>0</v>
      </c>
      <c r="I112" s="326">
        <v>0</v>
      </c>
      <c r="J112" s="326">
        <v>0</v>
      </c>
      <c r="K112" s="326">
        <v>0</v>
      </c>
      <c r="L112" s="326">
        <v>0</v>
      </c>
      <c r="M112" s="326">
        <v>0</v>
      </c>
      <c r="N112" s="326">
        <v>0</v>
      </c>
      <c r="O112" s="326">
        <v>0</v>
      </c>
      <c r="P112" s="326">
        <v>0</v>
      </c>
      <c r="Q112" s="326">
        <v>0</v>
      </c>
      <c r="R112" s="326">
        <v>0</v>
      </c>
      <c r="S112" s="326">
        <v>0</v>
      </c>
      <c r="T112" s="326">
        <v>0</v>
      </c>
      <c r="U112" s="326">
        <v>0</v>
      </c>
      <c r="V112" s="326">
        <v>0</v>
      </c>
      <c r="W112" s="326">
        <v>0</v>
      </c>
      <c r="X112" s="326">
        <v>0</v>
      </c>
      <c r="Y112" s="326">
        <v>0</v>
      </c>
      <c r="Z112" s="326">
        <v>0</v>
      </c>
      <c r="AA112" s="326">
        <v>0</v>
      </c>
      <c r="AB112" s="326">
        <v>0</v>
      </c>
      <c r="AC112" s="326">
        <v>0</v>
      </c>
      <c r="AD112" s="326">
        <v>0</v>
      </c>
    </row>
    <row r="113" spans="1:30" ht="14" thickBot="1">
      <c r="A113" s="818"/>
      <c r="B113" s="195" t="s">
        <v>96</v>
      </c>
      <c r="C113" s="326">
        <v>0</v>
      </c>
      <c r="D113" s="326">
        <v>0</v>
      </c>
      <c r="E113" s="326">
        <v>0</v>
      </c>
      <c r="F113" s="326">
        <v>0</v>
      </c>
      <c r="G113" s="326">
        <v>0</v>
      </c>
      <c r="H113" s="326">
        <v>0</v>
      </c>
      <c r="I113" s="326">
        <v>0</v>
      </c>
      <c r="J113" s="326">
        <v>56632.3326333</v>
      </c>
      <c r="K113" s="326">
        <v>1791.1656654000001</v>
      </c>
      <c r="L113" s="326">
        <v>5836.4965510000002</v>
      </c>
      <c r="M113" s="326">
        <v>0</v>
      </c>
      <c r="N113" s="326">
        <v>0</v>
      </c>
      <c r="O113" s="326">
        <v>0</v>
      </c>
      <c r="P113" s="326">
        <v>2537.3034139000001</v>
      </c>
      <c r="Q113" s="326">
        <v>10752.475767</v>
      </c>
      <c r="R113" s="326">
        <v>3312.4823322000002</v>
      </c>
      <c r="S113" s="326">
        <v>0</v>
      </c>
      <c r="T113" s="326">
        <v>0</v>
      </c>
      <c r="U113" s="326">
        <v>0</v>
      </c>
      <c r="V113" s="326">
        <v>0</v>
      </c>
      <c r="W113" s="326">
        <v>0</v>
      </c>
      <c r="X113" s="326">
        <v>67384.808400299997</v>
      </c>
      <c r="Y113" s="326">
        <v>5103.6479976000001</v>
      </c>
      <c r="Z113" s="326">
        <v>5836.4965510000002</v>
      </c>
      <c r="AA113" s="326">
        <v>0</v>
      </c>
      <c r="AB113" s="326">
        <v>0</v>
      </c>
      <c r="AC113" s="326">
        <v>0</v>
      </c>
      <c r="AD113" s="326">
        <v>2537.3034139000001</v>
      </c>
    </row>
    <row r="114" spans="1:30" ht="14" thickBot="1">
      <c r="A114" s="818"/>
      <c r="B114" s="195" t="s">
        <v>100</v>
      </c>
      <c r="C114" s="326">
        <v>4665.8001777999998</v>
      </c>
      <c r="D114" s="326">
        <v>0</v>
      </c>
      <c r="E114" s="326">
        <v>0</v>
      </c>
      <c r="F114" s="326">
        <v>0</v>
      </c>
      <c r="G114" s="326">
        <v>0</v>
      </c>
      <c r="H114" s="326">
        <v>0</v>
      </c>
      <c r="I114" s="326">
        <v>0</v>
      </c>
      <c r="J114" s="326">
        <v>4488.8650374999997</v>
      </c>
      <c r="K114" s="326">
        <v>2711.2057841000001</v>
      </c>
      <c r="L114" s="326">
        <v>0</v>
      </c>
      <c r="M114" s="326">
        <v>0</v>
      </c>
      <c r="N114" s="326">
        <v>0</v>
      </c>
      <c r="O114" s="326">
        <v>0</v>
      </c>
      <c r="P114" s="326">
        <v>0</v>
      </c>
      <c r="Q114" s="326">
        <v>4610.0589891</v>
      </c>
      <c r="R114" s="326">
        <v>0</v>
      </c>
      <c r="S114" s="326">
        <v>0</v>
      </c>
      <c r="T114" s="326">
        <v>0</v>
      </c>
      <c r="U114" s="326">
        <v>0</v>
      </c>
      <c r="V114" s="326">
        <v>0</v>
      </c>
      <c r="W114" s="326">
        <v>0</v>
      </c>
      <c r="X114" s="326">
        <v>13764.7242044</v>
      </c>
      <c r="Y114" s="326">
        <v>2711.2057841000001</v>
      </c>
      <c r="Z114" s="326">
        <v>0</v>
      </c>
      <c r="AA114" s="326">
        <v>0</v>
      </c>
      <c r="AB114" s="326">
        <v>0</v>
      </c>
      <c r="AC114" s="326">
        <v>0</v>
      </c>
      <c r="AD114" s="326">
        <v>0</v>
      </c>
    </row>
    <row r="115" spans="1:30" ht="14" thickBot="1">
      <c r="A115" s="818"/>
      <c r="B115" s="195" t="s">
        <v>83</v>
      </c>
      <c r="C115" s="326">
        <v>5997.5425447999996</v>
      </c>
      <c r="D115" s="326">
        <v>0</v>
      </c>
      <c r="E115" s="326">
        <v>0</v>
      </c>
      <c r="F115" s="326">
        <v>0</v>
      </c>
      <c r="G115" s="326">
        <v>0</v>
      </c>
      <c r="H115" s="326">
        <v>0</v>
      </c>
      <c r="I115" s="326">
        <v>0</v>
      </c>
      <c r="J115" s="326">
        <v>6311.4332505000002</v>
      </c>
      <c r="K115" s="326">
        <v>0</v>
      </c>
      <c r="L115" s="326">
        <v>7865.5844573000004</v>
      </c>
      <c r="M115" s="326">
        <v>25307.072261000001</v>
      </c>
      <c r="N115" s="326">
        <v>0</v>
      </c>
      <c r="O115" s="326">
        <v>0</v>
      </c>
      <c r="P115" s="326">
        <v>1368.6999972000001</v>
      </c>
      <c r="Q115" s="326">
        <v>0</v>
      </c>
      <c r="R115" s="326">
        <v>0</v>
      </c>
      <c r="S115" s="326">
        <v>0</v>
      </c>
      <c r="T115" s="326">
        <v>0</v>
      </c>
      <c r="U115" s="326">
        <v>0</v>
      </c>
      <c r="V115" s="326">
        <v>0</v>
      </c>
      <c r="W115" s="326">
        <v>0</v>
      </c>
      <c r="X115" s="326">
        <v>12308.975795300001</v>
      </c>
      <c r="Y115" s="326">
        <v>0</v>
      </c>
      <c r="Z115" s="326">
        <v>7865.5844573000004</v>
      </c>
      <c r="AA115" s="326">
        <v>25307.072261000001</v>
      </c>
      <c r="AB115" s="326">
        <v>0</v>
      </c>
      <c r="AC115" s="326">
        <v>0</v>
      </c>
      <c r="AD115" s="326">
        <v>1368.6999972000001</v>
      </c>
    </row>
    <row r="116" spans="1:30" ht="14" thickBot="1">
      <c r="A116" s="821" t="s">
        <v>171</v>
      </c>
      <c r="B116" s="195" t="s">
        <v>183</v>
      </c>
      <c r="C116" s="326">
        <v>0</v>
      </c>
      <c r="D116" s="326">
        <v>0</v>
      </c>
      <c r="E116" s="326">
        <v>0</v>
      </c>
      <c r="F116" s="326">
        <v>0</v>
      </c>
      <c r="G116" s="326">
        <v>0</v>
      </c>
      <c r="H116" s="326">
        <v>605045.30964410002</v>
      </c>
      <c r="I116" s="326">
        <v>0</v>
      </c>
      <c r="J116" s="326">
        <v>0</v>
      </c>
      <c r="K116" s="326">
        <v>0</v>
      </c>
      <c r="L116" s="326">
        <v>0</v>
      </c>
      <c r="M116" s="326">
        <v>0</v>
      </c>
      <c r="N116" s="326">
        <v>0</v>
      </c>
      <c r="O116" s="326">
        <v>89900.980852199995</v>
      </c>
      <c r="P116" s="326">
        <v>0</v>
      </c>
      <c r="Q116" s="326">
        <v>0</v>
      </c>
      <c r="R116" s="326">
        <v>0</v>
      </c>
      <c r="S116" s="326">
        <v>0</v>
      </c>
      <c r="T116" s="326">
        <v>0</v>
      </c>
      <c r="U116" s="326">
        <v>0</v>
      </c>
      <c r="V116" s="326">
        <v>4991.7153495000002</v>
      </c>
      <c r="W116" s="326">
        <v>0</v>
      </c>
      <c r="X116" s="326">
        <v>0</v>
      </c>
      <c r="Y116" s="326">
        <v>0</v>
      </c>
      <c r="Z116" s="326">
        <v>0</v>
      </c>
      <c r="AA116" s="326">
        <v>0</v>
      </c>
      <c r="AB116" s="326">
        <v>0</v>
      </c>
      <c r="AC116" s="326">
        <v>699938.00584580004</v>
      </c>
      <c r="AD116" s="326">
        <v>0</v>
      </c>
    </row>
    <row r="117" spans="1:30" ht="14" thickBot="1">
      <c r="A117" s="822"/>
      <c r="B117" s="195" t="s">
        <v>184</v>
      </c>
      <c r="C117" s="326">
        <v>0</v>
      </c>
      <c r="D117" s="326">
        <v>0</v>
      </c>
      <c r="E117" s="326">
        <v>0</v>
      </c>
      <c r="F117" s="326">
        <v>0</v>
      </c>
      <c r="G117" s="326">
        <v>0</v>
      </c>
      <c r="H117" s="326">
        <v>407754.03351079999</v>
      </c>
      <c r="I117" s="326">
        <v>0</v>
      </c>
      <c r="J117" s="326">
        <v>0</v>
      </c>
      <c r="K117" s="326">
        <v>0</v>
      </c>
      <c r="L117" s="326">
        <v>0</v>
      </c>
      <c r="M117" s="326">
        <v>0</v>
      </c>
      <c r="N117" s="326">
        <v>0</v>
      </c>
      <c r="O117" s="326">
        <v>1292258.0879048</v>
      </c>
      <c r="P117" s="326">
        <v>0</v>
      </c>
      <c r="Q117" s="326">
        <v>0</v>
      </c>
      <c r="R117" s="326">
        <v>0</v>
      </c>
      <c r="S117" s="326">
        <v>0</v>
      </c>
      <c r="T117" s="326">
        <v>0</v>
      </c>
      <c r="U117" s="326">
        <v>0</v>
      </c>
      <c r="V117" s="326">
        <v>34934.579215199999</v>
      </c>
      <c r="W117" s="326">
        <v>0</v>
      </c>
      <c r="X117" s="326">
        <v>0</v>
      </c>
      <c r="Y117" s="326">
        <v>0</v>
      </c>
      <c r="Z117" s="326">
        <v>0</v>
      </c>
      <c r="AA117" s="326">
        <v>0</v>
      </c>
      <c r="AB117" s="326">
        <v>0</v>
      </c>
      <c r="AC117" s="326">
        <v>1734946.7006307</v>
      </c>
      <c r="AD117" s="326">
        <v>0</v>
      </c>
    </row>
    <row r="118" spans="1:30" ht="14" thickBot="1">
      <c r="A118" s="822"/>
      <c r="B118" s="195" t="s">
        <v>185</v>
      </c>
      <c r="C118" s="326">
        <v>0</v>
      </c>
      <c r="D118" s="326">
        <v>0</v>
      </c>
      <c r="E118" s="326">
        <v>0</v>
      </c>
      <c r="F118" s="326">
        <v>0</v>
      </c>
      <c r="G118" s="326">
        <v>0</v>
      </c>
      <c r="H118" s="326">
        <v>51573.050331899998</v>
      </c>
      <c r="I118" s="326">
        <v>0</v>
      </c>
      <c r="J118" s="326">
        <v>0</v>
      </c>
      <c r="K118" s="326">
        <v>0</v>
      </c>
      <c r="L118" s="326">
        <v>0</v>
      </c>
      <c r="M118" s="326">
        <v>0</v>
      </c>
      <c r="N118" s="326">
        <v>0</v>
      </c>
      <c r="O118" s="326">
        <v>386549.3405012</v>
      </c>
      <c r="P118" s="326">
        <v>0</v>
      </c>
      <c r="Q118" s="326">
        <v>0</v>
      </c>
      <c r="R118" s="326">
        <v>0</v>
      </c>
      <c r="S118" s="326">
        <v>0</v>
      </c>
      <c r="T118" s="326">
        <v>0</v>
      </c>
      <c r="U118" s="326">
        <v>0</v>
      </c>
      <c r="V118" s="326">
        <v>39402.879580100001</v>
      </c>
      <c r="W118" s="326">
        <v>0</v>
      </c>
      <c r="X118" s="326">
        <v>0</v>
      </c>
      <c r="Y118" s="326">
        <v>0</v>
      </c>
      <c r="Z118" s="326">
        <v>0</v>
      </c>
      <c r="AA118" s="326">
        <v>0</v>
      </c>
      <c r="AB118" s="326">
        <v>0</v>
      </c>
      <c r="AC118" s="326">
        <v>477525.27041320002</v>
      </c>
      <c r="AD118" s="326">
        <v>0</v>
      </c>
    </row>
    <row r="119" spans="1:30" ht="14" thickBot="1">
      <c r="A119" s="822"/>
      <c r="B119" s="195" t="s">
        <v>186</v>
      </c>
      <c r="C119" s="326">
        <v>0</v>
      </c>
      <c r="D119" s="326">
        <v>0</v>
      </c>
      <c r="E119" s="326">
        <v>0</v>
      </c>
      <c r="F119" s="326">
        <v>0</v>
      </c>
      <c r="G119" s="326">
        <v>0</v>
      </c>
      <c r="H119" s="326">
        <v>0</v>
      </c>
      <c r="I119" s="326">
        <v>0</v>
      </c>
      <c r="J119" s="326">
        <v>0</v>
      </c>
      <c r="K119" s="326">
        <v>0</v>
      </c>
      <c r="L119" s="326">
        <v>0</v>
      </c>
      <c r="M119" s="326">
        <v>0</v>
      </c>
      <c r="N119" s="326">
        <v>0</v>
      </c>
      <c r="O119" s="326">
        <v>7073.3897138000002</v>
      </c>
      <c r="P119" s="326">
        <v>0</v>
      </c>
      <c r="Q119" s="326">
        <v>0</v>
      </c>
      <c r="R119" s="326">
        <v>0</v>
      </c>
      <c r="S119" s="326">
        <v>0</v>
      </c>
      <c r="T119" s="326">
        <v>0</v>
      </c>
      <c r="U119" s="326">
        <v>0</v>
      </c>
      <c r="V119" s="326">
        <v>0</v>
      </c>
      <c r="W119" s="326">
        <v>0</v>
      </c>
      <c r="X119" s="326">
        <v>0</v>
      </c>
      <c r="Y119" s="326">
        <v>0</v>
      </c>
      <c r="Z119" s="326">
        <v>0</v>
      </c>
      <c r="AA119" s="326">
        <v>0</v>
      </c>
      <c r="AB119" s="326">
        <v>0</v>
      </c>
      <c r="AC119" s="326">
        <v>7073.3897138000002</v>
      </c>
      <c r="AD119" s="326">
        <v>0</v>
      </c>
    </row>
    <row r="120" spans="1:30" ht="14" thickBot="1">
      <c r="A120" s="822"/>
      <c r="B120" s="195" t="s">
        <v>82</v>
      </c>
      <c r="C120" s="326">
        <v>12759.974074</v>
      </c>
      <c r="D120" s="326">
        <v>999.29059210000003</v>
      </c>
      <c r="E120" s="326">
        <v>0</v>
      </c>
      <c r="F120" s="326">
        <v>0</v>
      </c>
      <c r="G120" s="326">
        <v>0</v>
      </c>
      <c r="H120" s="326">
        <v>0</v>
      </c>
      <c r="I120" s="326">
        <v>0</v>
      </c>
      <c r="J120" s="326">
        <v>128204.6174652</v>
      </c>
      <c r="K120" s="326">
        <v>100787.2957067</v>
      </c>
      <c r="L120" s="326">
        <v>104966.7574268</v>
      </c>
      <c r="M120" s="326">
        <v>14104.734336400001</v>
      </c>
      <c r="N120" s="326">
        <v>0</v>
      </c>
      <c r="O120" s="326">
        <v>0</v>
      </c>
      <c r="P120" s="326">
        <v>55525.742365300001</v>
      </c>
      <c r="Q120" s="326">
        <v>0</v>
      </c>
      <c r="R120" s="326">
        <v>0</v>
      </c>
      <c r="S120" s="326">
        <v>0</v>
      </c>
      <c r="T120" s="326">
        <v>0</v>
      </c>
      <c r="U120" s="326">
        <v>0</v>
      </c>
      <c r="V120" s="326">
        <v>0</v>
      </c>
      <c r="W120" s="326">
        <v>0</v>
      </c>
      <c r="X120" s="326">
        <v>140964.59153919999</v>
      </c>
      <c r="Y120" s="326">
        <v>101786.5862988</v>
      </c>
      <c r="Z120" s="326">
        <v>104966.7574268</v>
      </c>
      <c r="AA120" s="326">
        <v>14104.734336400001</v>
      </c>
      <c r="AB120" s="326">
        <v>0</v>
      </c>
      <c r="AC120" s="326">
        <v>0</v>
      </c>
      <c r="AD120" s="326">
        <v>55525.742365300001</v>
      </c>
    </row>
    <row r="121" spans="1:30" ht="14" thickBot="1">
      <c r="A121" s="822"/>
      <c r="B121" s="195" t="s">
        <v>187</v>
      </c>
      <c r="C121" s="326">
        <v>21448.349529399999</v>
      </c>
      <c r="D121" s="326">
        <v>3853.9831156</v>
      </c>
      <c r="E121" s="326">
        <v>0</v>
      </c>
      <c r="F121" s="326">
        <v>0</v>
      </c>
      <c r="G121" s="326">
        <v>0</v>
      </c>
      <c r="H121" s="326">
        <v>0</v>
      </c>
      <c r="I121" s="326">
        <v>16341.807898200001</v>
      </c>
      <c r="J121" s="326">
        <v>515877.75258939998</v>
      </c>
      <c r="K121" s="326">
        <v>549777.48097919999</v>
      </c>
      <c r="L121" s="326">
        <v>173172.0912192</v>
      </c>
      <c r="M121" s="326">
        <v>51349.9125289</v>
      </c>
      <c r="N121" s="326">
        <v>0</v>
      </c>
      <c r="O121" s="326">
        <v>0</v>
      </c>
      <c r="P121" s="326">
        <v>111320.15493809999</v>
      </c>
      <c r="Q121" s="326">
        <v>3386.0598147999999</v>
      </c>
      <c r="R121" s="326">
        <v>3920.0718683</v>
      </c>
      <c r="S121" s="326">
        <v>2339.5934834999998</v>
      </c>
      <c r="T121" s="326">
        <v>0</v>
      </c>
      <c r="U121" s="326">
        <v>0</v>
      </c>
      <c r="V121" s="326">
        <v>0</v>
      </c>
      <c r="W121" s="326">
        <v>0</v>
      </c>
      <c r="X121" s="326">
        <v>540712.16193359997</v>
      </c>
      <c r="Y121" s="326">
        <v>557551.53596310003</v>
      </c>
      <c r="Z121" s="326">
        <v>175511.6847027</v>
      </c>
      <c r="AA121" s="326">
        <v>51349.9125289</v>
      </c>
      <c r="AB121" s="326">
        <v>0</v>
      </c>
      <c r="AC121" s="326">
        <v>0</v>
      </c>
      <c r="AD121" s="326">
        <v>127661.96283629999</v>
      </c>
    </row>
    <row r="122" spans="1:30" ht="14" thickBot="1">
      <c r="A122" s="822"/>
      <c r="B122" s="195" t="s">
        <v>121</v>
      </c>
      <c r="C122" s="326">
        <v>5556.3378733</v>
      </c>
      <c r="D122" s="326">
        <v>4380.0041460000002</v>
      </c>
      <c r="E122" s="326">
        <v>0</v>
      </c>
      <c r="F122" s="326">
        <v>0</v>
      </c>
      <c r="G122" s="326">
        <v>0</v>
      </c>
      <c r="H122" s="326">
        <v>0</v>
      </c>
      <c r="I122" s="326">
        <v>3810.8553072</v>
      </c>
      <c r="J122" s="326">
        <v>59074.822363899999</v>
      </c>
      <c r="K122" s="326">
        <v>39089.694596300003</v>
      </c>
      <c r="L122" s="326">
        <v>14010.969228600001</v>
      </c>
      <c r="M122" s="326">
        <v>552.8067585</v>
      </c>
      <c r="N122" s="326">
        <v>0</v>
      </c>
      <c r="O122" s="326">
        <v>0</v>
      </c>
      <c r="P122" s="326">
        <v>3218.8072686999999</v>
      </c>
      <c r="Q122" s="326">
        <v>6112.5879907999997</v>
      </c>
      <c r="R122" s="326">
        <v>0</v>
      </c>
      <c r="S122" s="326">
        <v>0</v>
      </c>
      <c r="T122" s="326">
        <v>3724.9812640999999</v>
      </c>
      <c r="U122" s="326">
        <v>0</v>
      </c>
      <c r="V122" s="326">
        <v>0</v>
      </c>
      <c r="W122" s="326">
        <v>0</v>
      </c>
      <c r="X122" s="326">
        <v>70743.748227999997</v>
      </c>
      <c r="Y122" s="326">
        <v>43469.698742300003</v>
      </c>
      <c r="Z122" s="326">
        <v>14010.969228600001</v>
      </c>
      <c r="AA122" s="326">
        <v>4277.7880225999997</v>
      </c>
      <c r="AB122" s="326">
        <v>0</v>
      </c>
      <c r="AC122" s="326">
        <v>0</v>
      </c>
      <c r="AD122" s="326">
        <v>7029.6625759999997</v>
      </c>
    </row>
    <row r="123" spans="1:30" ht="14" thickBot="1">
      <c r="A123" s="822"/>
      <c r="B123" s="195" t="s">
        <v>188</v>
      </c>
      <c r="C123" s="326">
        <v>8956.3250184000008</v>
      </c>
      <c r="D123" s="326">
        <v>13061.537326</v>
      </c>
      <c r="E123" s="326">
        <v>0</v>
      </c>
      <c r="F123" s="326">
        <v>1637.0025450000001</v>
      </c>
      <c r="G123" s="326">
        <v>0</v>
      </c>
      <c r="H123" s="326">
        <v>0</v>
      </c>
      <c r="I123" s="326">
        <v>740.21525340000005</v>
      </c>
      <c r="J123" s="326">
        <v>144869.08902730001</v>
      </c>
      <c r="K123" s="326">
        <v>61751.791937200003</v>
      </c>
      <c r="L123" s="326">
        <v>29311.8723661</v>
      </c>
      <c r="M123" s="326">
        <v>2857.0381932999999</v>
      </c>
      <c r="N123" s="326">
        <v>0</v>
      </c>
      <c r="O123" s="326">
        <v>0</v>
      </c>
      <c r="P123" s="326">
        <v>12327.0171212</v>
      </c>
      <c r="Q123" s="326">
        <v>6257.2712100999997</v>
      </c>
      <c r="R123" s="326">
        <v>3559.2186296999998</v>
      </c>
      <c r="S123" s="326">
        <v>643.48220660000004</v>
      </c>
      <c r="T123" s="326">
        <v>0</v>
      </c>
      <c r="U123" s="326">
        <v>0</v>
      </c>
      <c r="V123" s="326">
        <v>0</v>
      </c>
      <c r="W123" s="326">
        <v>7893.7194955000004</v>
      </c>
      <c r="X123" s="326">
        <v>160082.6852558</v>
      </c>
      <c r="Y123" s="326">
        <v>78372.547892799994</v>
      </c>
      <c r="Z123" s="326">
        <v>29955.354572799999</v>
      </c>
      <c r="AA123" s="326">
        <v>4494.0407383000002</v>
      </c>
      <c r="AB123" s="326">
        <v>0</v>
      </c>
      <c r="AC123" s="326">
        <v>0</v>
      </c>
      <c r="AD123" s="326">
        <v>20960.951870100002</v>
      </c>
    </row>
    <row r="124" spans="1:30" ht="14" thickBot="1">
      <c r="A124" s="822"/>
      <c r="B124" s="195" t="s">
        <v>111</v>
      </c>
      <c r="C124" s="326">
        <v>0</v>
      </c>
      <c r="D124" s="326">
        <v>0</v>
      </c>
      <c r="E124" s="326">
        <v>0</v>
      </c>
      <c r="F124" s="326">
        <v>0</v>
      </c>
      <c r="G124" s="326">
        <v>0</v>
      </c>
      <c r="H124" s="326">
        <v>0</v>
      </c>
      <c r="I124" s="326">
        <v>0</v>
      </c>
      <c r="J124" s="326">
        <v>19858.630538699999</v>
      </c>
      <c r="K124" s="326">
        <v>48172.8734816</v>
      </c>
      <c r="L124" s="326">
        <v>5194.2352969000003</v>
      </c>
      <c r="M124" s="326">
        <v>3203.9497065</v>
      </c>
      <c r="N124" s="326">
        <v>0</v>
      </c>
      <c r="O124" s="326">
        <v>0</v>
      </c>
      <c r="P124" s="326">
        <v>0</v>
      </c>
      <c r="Q124" s="326">
        <v>2437.4464025000002</v>
      </c>
      <c r="R124" s="326">
        <v>0</v>
      </c>
      <c r="S124" s="326">
        <v>0</v>
      </c>
      <c r="T124" s="326">
        <v>1427.4726754000001</v>
      </c>
      <c r="U124" s="326">
        <v>0</v>
      </c>
      <c r="V124" s="326">
        <v>0</v>
      </c>
      <c r="W124" s="326">
        <v>2004.7607344</v>
      </c>
      <c r="X124" s="326">
        <v>22296.076941300002</v>
      </c>
      <c r="Y124" s="326">
        <v>48172.8734816</v>
      </c>
      <c r="Z124" s="326">
        <v>5194.2352969000003</v>
      </c>
      <c r="AA124" s="326">
        <v>4631.4223818999999</v>
      </c>
      <c r="AB124" s="326">
        <v>0</v>
      </c>
      <c r="AC124" s="326">
        <v>0</v>
      </c>
      <c r="AD124" s="326">
        <v>2004.7607344</v>
      </c>
    </row>
    <row r="125" spans="1:30" ht="14" thickBot="1">
      <c r="A125" s="822"/>
      <c r="B125" s="195" t="s">
        <v>189</v>
      </c>
      <c r="C125" s="326">
        <v>0</v>
      </c>
      <c r="D125" s="326">
        <v>0</v>
      </c>
      <c r="E125" s="326">
        <v>0</v>
      </c>
      <c r="F125" s="326">
        <v>0</v>
      </c>
      <c r="G125" s="326">
        <v>0</v>
      </c>
      <c r="H125" s="326">
        <v>0</v>
      </c>
      <c r="I125" s="326">
        <v>0</v>
      </c>
      <c r="J125" s="326">
        <v>0</v>
      </c>
      <c r="K125" s="326">
        <v>12516.474611600001</v>
      </c>
      <c r="L125" s="326">
        <v>0</v>
      </c>
      <c r="M125" s="326">
        <v>0</v>
      </c>
      <c r="N125" s="326">
        <v>0</v>
      </c>
      <c r="O125" s="326">
        <v>0</v>
      </c>
      <c r="P125" s="326">
        <v>0</v>
      </c>
      <c r="Q125" s="326">
        <v>1733.3540687</v>
      </c>
      <c r="R125" s="326">
        <v>0</v>
      </c>
      <c r="S125" s="326">
        <v>0</v>
      </c>
      <c r="T125" s="326">
        <v>0</v>
      </c>
      <c r="U125" s="326">
        <v>0</v>
      </c>
      <c r="V125" s="326">
        <v>0</v>
      </c>
      <c r="W125" s="326">
        <v>0</v>
      </c>
      <c r="X125" s="326">
        <v>1733.3540687</v>
      </c>
      <c r="Y125" s="326">
        <v>12516.474611600001</v>
      </c>
      <c r="Z125" s="326">
        <v>0</v>
      </c>
      <c r="AA125" s="326">
        <v>0</v>
      </c>
      <c r="AB125" s="326">
        <v>0</v>
      </c>
      <c r="AC125" s="326">
        <v>0</v>
      </c>
      <c r="AD125" s="326">
        <v>0</v>
      </c>
    </row>
    <row r="126" spans="1:30" ht="14" thickBot="1">
      <c r="A126" s="822"/>
      <c r="B126" s="195" t="s">
        <v>96</v>
      </c>
      <c r="C126" s="326">
        <v>0</v>
      </c>
      <c r="D126" s="326">
        <v>0</v>
      </c>
      <c r="E126" s="326">
        <v>0</v>
      </c>
      <c r="F126" s="326">
        <v>0</v>
      </c>
      <c r="G126" s="326">
        <v>0</v>
      </c>
      <c r="H126" s="326">
        <v>0</v>
      </c>
      <c r="I126" s="326">
        <v>0</v>
      </c>
      <c r="J126" s="326">
        <v>9820.5187552000007</v>
      </c>
      <c r="K126" s="326">
        <v>12568.815565999999</v>
      </c>
      <c r="L126" s="326">
        <v>13327.3613073</v>
      </c>
      <c r="M126" s="326">
        <v>0</v>
      </c>
      <c r="N126" s="326">
        <v>0</v>
      </c>
      <c r="O126" s="326">
        <v>0</v>
      </c>
      <c r="P126" s="326">
        <v>2619.2657948999999</v>
      </c>
      <c r="Q126" s="326">
        <v>0</v>
      </c>
      <c r="R126" s="326">
        <v>0</v>
      </c>
      <c r="S126" s="326">
        <v>0</v>
      </c>
      <c r="T126" s="326">
        <v>0</v>
      </c>
      <c r="U126" s="326">
        <v>0</v>
      </c>
      <c r="V126" s="326">
        <v>0</v>
      </c>
      <c r="W126" s="326">
        <v>0</v>
      </c>
      <c r="X126" s="326">
        <v>9820.5187552000007</v>
      </c>
      <c r="Y126" s="326">
        <v>12568.815565999999</v>
      </c>
      <c r="Z126" s="326">
        <v>13327.3613073</v>
      </c>
      <c r="AA126" s="326">
        <v>0</v>
      </c>
      <c r="AB126" s="326">
        <v>0</v>
      </c>
      <c r="AC126" s="326">
        <v>0</v>
      </c>
      <c r="AD126" s="326">
        <v>2619.2657948999999</v>
      </c>
    </row>
    <row r="127" spans="1:30" ht="14" thickBot="1">
      <c r="A127" s="822"/>
      <c r="B127" s="195" t="s">
        <v>100</v>
      </c>
      <c r="C127" s="326">
        <v>0</v>
      </c>
      <c r="D127" s="326">
        <v>0</v>
      </c>
      <c r="E127" s="326">
        <v>0</v>
      </c>
      <c r="F127" s="326">
        <v>0</v>
      </c>
      <c r="G127" s="326">
        <v>0</v>
      </c>
      <c r="H127" s="326">
        <v>0</v>
      </c>
      <c r="I127" s="326">
        <v>0</v>
      </c>
      <c r="J127" s="326">
        <v>5723.6477917000002</v>
      </c>
      <c r="K127" s="326">
        <v>65184.766709199997</v>
      </c>
      <c r="L127" s="326">
        <v>9391.6774554000003</v>
      </c>
      <c r="M127" s="326">
        <v>0</v>
      </c>
      <c r="N127" s="326">
        <v>0</v>
      </c>
      <c r="O127" s="326">
        <v>0</v>
      </c>
      <c r="P127" s="326">
        <v>0</v>
      </c>
      <c r="Q127" s="326">
        <v>0</v>
      </c>
      <c r="R127" s="326">
        <v>0</v>
      </c>
      <c r="S127" s="326">
        <v>0</v>
      </c>
      <c r="T127" s="326">
        <v>0</v>
      </c>
      <c r="U127" s="326">
        <v>0</v>
      </c>
      <c r="V127" s="326">
        <v>0</v>
      </c>
      <c r="W127" s="326">
        <v>0</v>
      </c>
      <c r="X127" s="326">
        <v>5723.6477917000002</v>
      </c>
      <c r="Y127" s="326">
        <v>65184.766709199997</v>
      </c>
      <c r="Z127" s="326">
        <v>9391.6774554000003</v>
      </c>
      <c r="AA127" s="326">
        <v>0</v>
      </c>
      <c r="AB127" s="326">
        <v>0</v>
      </c>
      <c r="AC127" s="326">
        <v>0</v>
      </c>
      <c r="AD127" s="326">
        <v>0</v>
      </c>
    </row>
    <row r="128" spans="1:30" ht="14" thickBot="1">
      <c r="A128" s="822"/>
      <c r="B128" s="195" t="s">
        <v>83</v>
      </c>
      <c r="C128" s="326">
        <v>22087.854419399999</v>
      </c>
      <c r="D128" s="326">
        <v>656.78869810000003</v>
      </c>
      <c r="E128" s="326">
        <v>0</v>
      </c>
      <c r="F128" s="326">
        <v>2746.7836517000001</v>
      </c>
      <c r="G128" s="326">
        <v>947.7866487</v>
      </c>
      <c r="H128" s="326">
        <v>0</v>
      </c>
      <c r="I128" s="326">
        <v>2479.7812269999999</v>
      </c>
      <c r="J128" s="326">
        <v>91712.808436399995</v>
      </c>
      <c r="K128" s="326">
        <v>59957.671462699996</v>
      </c>
      <c r="L128" s="326">
        <v>62100.215122399997</v>
      </c>
      <c r="M128" s="326">
        <v>18254.591688500001</v>
      </c>
      <c r="N128" s="326">
        <v>0</v>
      </c>
      <c r="O128" s="326">
        <v>0</v>
      </c>
      <c r="P128" s="326">
        <v>23887.681207900001</v>
      </c>
      <c r="Q128" s="326">
        <v>0</v>
      </c>
      <c r="R128" s="326">
        <v>0</v>
      </c>
      <c r="S128" s="326">
        <v>1414.3268439999999</v>
      </c>
      <c r="T128" s="326">
        <v>0</v>
      </c>
      <c r="U128" s="326">
        <v>0</v>
      </c>
      <c r="V128" s="326">
        <v>0</v>
      </c>
      <c r="W128" s="326">
        <v>0</v>
      </c>
      <c r="X128" s="326">
        <v>113800.66285589999</v>
      </c>
      <c r="Y128" s="326">
        <v>60614.460160900002</v>
      </c>
      <c r="Z128" s="326">
        <v>63514.5419664</v>
      </c>
      <c r="AA128" s="326">
        <v>21001.3753402</v>
      </c>
      <c r="AB128" s="326">
        <v>947.7866487</v>
      </c>
      <c r="AC128" s="326">
        <v>0</v>
      </c>
      <c r="AD128" s="326">
        <v>26367.462435000001</v>
      </c>
    </row>
    <row r="129" spans="1:31" ht="14" thickBot="1">
      <c r="A129" s="823" t="s">
        <v>125</v>
      </c>
      <c r="B129" s="195" t="s">
        <v>183</v>
      </c>
      <c r="C129" s="326">
        <v>0</v>
      </c>
      <c r="D129" s="326">
        <v>0</v>
      </c>
      <c r="E129" s="326">
        <v>0</v>
      </c>
      <c r="F129" s="326">
        <v>0</v>
      </c>
      <c r="G129" s="326">
        <v>0</v>
      </c>
      <c r="H129" s="326">
        <v>24500984.918079</v>
      </c>
      <c r="I129" s="326">
        <v>0</v>
      </c>
      <c r="J129" s="326">
        <v>0</v>
      </c>
      <c r="K129" s="326">
        <v>0</v>
      </c>
      <c r="L129" s="326">
        <v>0</v>
      </c>
      <c r="M129" s="326">
        <v>0</v>
      </c>
      <c r="N129" s="326">
        <v>0</v>
      </c>
      <c r="O129" s="326">
        <v>901132.72786400001</v>
      </c>
      <c r="P129" s="326">
        <v>0</v>
      </c>
      <c r="Q129" s="326">
        <v>0</v>
      </c>
      <c r="R129" s="326">
        <v>0</v>
      </c>
      <c r="S129" s="326">
        <v>0</v>
      </c>
      <c r="T129" s="326">
        <v>0</v>
      </c>
      <c r="U129" s="326">
        <v>0</v>
      </c>
      <c r="V129" s="326">
        <v>576484.75814239995</v>
      </c>
      <c r="W129" s="326">
        <v>0</v>
      </c>
      <c r="X129" s="326">
        <v>0</v>
      </c>
      <c r="Y129" s="326">
        <v>0</v>
      </c>
      <c r="Z129" s="326">
        <v>0</v>
      </c>
      <c r="AA129" s="326">
        <v>0</v>
      </c>
      <c r="AB129" s="326">
        <v>0</v>
      </c>
      <c r="AC129" s="326">
        <v>25978602.404085401</v>
      </c>
      <c r="AD129" s="326">
        <v>0</v>
      </c>
      <c r="AE129" s="209" t="s">
        <v>183</v>
      </c>
    </row>
    <row r="130" spans="1:31" ht="14" thickBot="1">
      <c r="A130" s="818"/>
      <c r="B130" s="195" t="s">
        <v>184</v>
      </c>
      <c r="C130" s="326">
        <v>0</v>
      </c>
      <c r="D130" s="326">
        <v>0</v>
      </c>
      <c r="E130" s="326">
        <v>0</v>
      </c>
      <c r="F130" s="326">
        <v>0</v>
      </c>
      <c r="G130" s="326">
        <v>0</v>
      </c>
      <c r="H130" s="326">
        <v>7680043.6155299004</v>
      </c>
      <c r="I130" s="326">
        <v>0</v>
      </c>
      <c r="J130" s="326">
        <v>0</v>
      </c>
      <c r="K130" s="326">
        <v>0</v>
      </c>
      <c r="L130" s="326">
        <v>0</v>
      </c>
      <c r="M130" s="326">
        <v>0</v>
      </c>
      <c r="N130" s="326">
        <v>0</v>
      </c>
      <c r="O130" s="326">
        <v>5232466.3916347995</v>
      </c>
      <c r="P130" s="326">
        <v>0</v>
      </c>
      <c r="Q130" s="326">
        <v>0</v>
      </c>
      <c r="R130" s="326">
        <v>0</v>
      </c>
      <c r="S130" s="326">
        <v>0</v>
      </c>
      <c r="T130" s="326">
        <v>0</v>
      </c>
      <c r="U130" s="326">
        <v>0</v>
      </c>
      <c r="V130" s="326">
        <v>396448.55348140001</v>
      </c>
      <c r="W130" s="326">
        <v>0</v>
      </c>
      <c r="X130" s="326">
        <v>0</v>
      </c>
      <c r="Y130" s="326">
        <v>0</v>
      </c>
      <c r="Z130" s="326">
        <v>0</v>
      </c>
      <c r="AA130" s="326">
        <v>0</v>
      </c>
      <c r="AB130" s="326">
        <v>0</v>
      </c>
      <c r="AC130" s="326">
        <v>13308958.560646201</v>
      </c>
      <c r="AD130" s="326">
        <v>0</v>
      </c>
      <c r="AE130" s="209" t="s">
        <v>184</v>
      </c>
    </row>
    <row r="131" spans="1:31" ht="14" thickBot="1">
      <c r="A131" s="818"/>
      <c r="B131" s="195" t="s">
        <v>185</v>
      </c>
      <c r="C131" s="326">
        <v>0</v>
      </c>
      <c r="D131" s="326">
        <v>0</v>
      </c>
      <c r="E131" s="326">
        <v>0</v>
      </c>
      <c r="F131" s="326">
        <v>0</v>
      </c>
      <c r="G131" s="326">
        <v>0</v>
      </c>
      <c r="H131" s="326">
        <v>167787.0586734</v>
      </c>
      <c r="I131" s="326">
        <v>0</v>
      </c>
      <c r="J131" s="326">
        <v>0</v>
      </c>
      <c r="K131" s="326">
        <v>0</v>
      </c>
      <c r="L131" s="326">
        <v>0</v>
      </c>
      <c r="M131" s="326">
        <v>0</v>
      </c>
      <c r="N131" s="326">
        <v>0</v>
      </c>
      <c r="O131" s="326">
        <v>649952.54339100001</v>
      </c>
      <c r="P131" s="326">
        <v>0</v>
      </c>
      <c r="Q131" s="326">
        <v>0</v>
      </c>
      <c r="R131" s="326">
        <v>0</v>
      </c>
      <c r="S131" s="326">
        <v>0</v>
      </c>
      <c r="T131" s="326">
        <v>0</v>
      </c>
      <c r="U131" s="326">
        <v>0</v>
      </c>
      <c r="V131" s="326">
        <v>161250.49610409999</v>
      </c>
      <c r="W131" s="326">
        <v>0</v>
      </c>
      <c r="X131" s="326">
        <v>0</v>
      </c>
      <c r="Y131" s="326">
        <v>0</v>
      </c>
      <c r="Z131" s="326">
        <v>0</v>
      </c>
      <c r="AA131" s="326">
        <v>0</v>
      </c>
      <c r="AB131" s="326">
        <v>0</v>
      </c>
      <c r="AC131" s="326">
        <v>978990.0981685</v>
      </c>
      <c r="AD131" s="326">
        <v>0</v>
      </c>
      <c r="AE131" s="209" t="s">
        <v>185</v>
      </c>
    </row>
    <row r="132" spans="1:31" ht="14" thickBot="1">
      <c r="A132" s="818"/>
      <c r="B132" s="195" t="s">
        <v>186</v>
      </c>
      <c r="C132" s="326">
        <v>0</v>
      </c>
      <c r="D132" s="326">
        <v>0</v>
      </c>
      <c r="E132" s="326">
        <v>0</v>
      </c>
      <c r="F132" s="326">
        <v>0</v>
      </c>
      <c r="G132" s="326">
        <v>0</v>
      </c>
      <c r="H132" s="326">
        <v>56884.224961300002</v>
      </c>
      <c r="I132" s="326">
        <v>0</v>
      </c>
      <c r="J132" s="326">
        <v>0</v>
      </c>
      <c r="K132" s="326">
        <v>0</v>
      </c>
      <c r="L132" s="326">
        <v>0</v>
      </c>
      <c r="M132" s="326">
        <v>0</v>
      </c>
      <c r="N132" s="326">
        <v>0</v>
      </c>
      <c r="O132" s="326">
        <v>382887.66623650002</v>
      </c>
      <c r="P132" s="326">
        <v>0</v>
      </c>
      <c r="Q132" s="326">
        <v>0</v>
      </c>
      <c r="R132" s="326">
        <v>0</v>
      </c>
      <c r="S132" s="326">
        <v>0</v>
      </c>
      <c r="T132" s="326">
        <v>0</v>
      </c>
      <c r="U132" s="326">
        <v>0</v>
      </c>
      <c r="V132" s="326">
        <v>24160.987249400001</v>
      </c>
      <c r="W132" s="326">
        <v>0</v>
      </c>
      <c r="X132" s="326">
        <v>0</v>
      </c>
      <c r="Y132" s="326">
        <v>0</v>
      </c>
      <c r="Z132" s="326">
        <v>0</v>
      </c>
      <c r="AA132" s="326">
        <v>0</v>
      </c>
      <c r="AB132" s="326">
        <v>0</v>
      </c>
      <c r="AC132" s="326">
        <v>463932.8784472</v>
      </c>
      <c r="AD132" s="326">
        <v>0</v>
      </c>
      <c r="AE132" s="209" t="s">
        <v>186</v>
      </c>
    </row>
    <row r="133" spans="1:31" ht="14" thickBot="1">
      <c r="A133" s="818"/>
      <c r="B133" s="195" t="s">
        <v>82</v>
      </c>
      <c r="C133" s="326">
        <v>253454.96610319999</v>
      </c>
      <c r="D133" s="326">
        <v>14096.707810399999</v>
      </c>
      <c r="E133" s="326">
        <v>36493.806930400002</v>
      </c>
      <c r="F133" s="326">
        <v>2409.7569032000001</v>
      </c>
      <c r="G133" s="326">
        <v>0</v>
      </c>
      <c r="H133" s="326">
        <v>0</v>
      </c>
      <c r="I133" s="326">
        <v>49052.6248185</v>
      </c>
      <c r="J133" s="326">
        <v>391560.14215249999</v>
      </c>
      <c r="K133" s="326">
        <v>200255.1009237</v>
      </c>
      <c r="L133" s="326">
        <v>174253.7286614</v>
      </c>
      <c r="M133" s="326">
        <v>22034.2712378</v>
      </c>
      <c r="N133" s="326">
        <v>0</v>
      </c>
      <c r="O133" s="326">
        <v>0</v>
      </c>
      <c r="P133" s="326">
        <v>74787.864562400006</v>
      </c>
      <c r="Q133" s="326">
        <v>27607.943891700001</v>
      </c>
      <c r="R133" s="326">
        <v>8884.4765533999998</v>
      </c>
      <c r="S133" s="326">
        <v>0</v>
      </c>
      <c r="T133" s="326">
        <v>0</v>
      </c>
      <c r="U133" s="326">
        <v>0</v>
      </c>
      <c r="V133" s="326">
        <v>0</v>
      </c>
      <c r="W133" s="326">
        <v>1154.779998</v>
      </c>
      <c r="X133" s="326">
        <v>672623.05214749998</v>
      </c>
      <c r="Y133" s="326">
        <v>223236.28528750001</v>
      </c>
      <c r="Z133" s="326">
        <v>210747.5355918</v>
      </c>
      <c r="AA133" s="326">
        <v>24444.028140999999</v>
      </c>
      <c r="AB133" s="326">
        <v>0</v>
      </c>
      <c r="AC133" s="326">
        <v>0</v>
      </c>
      <c r="AD133" s="326">
        <v>124995.2693789</v>
      </c>
      <c r="AE133" s="209" t="s">
        <v>82</v>
      </c>
    </row>
    <row r="134" spans="1:31" ht="14" thickBot="1">
      <c r="A134" s="818"/>
      <c r="B134" s="195" t="s">
        <v>187</v>
      </c>
      <c r="C134" s="326">
        <v>1417731.4662166</v>
      </c>
      <c r="D134" s="326">
        <v>279472.25762230001</v>
      </c>
      <c r="E134" s="326">
        <v>42684.873396900002</v>
      </c>
      <c r="F134" s="326">
        <v>5981.8244548000002</v>
      </c>
      <c r="G134" s="326">
        <v>881.61737670000002</v>
      </c>
      <c r="H134" s="326">
        <v>0</v>
      </c>
      <c r="I134" s="326">
        <v>303551.49989749998</v>
      </c>
      <c r="J134" s="326">
        <v>2423712.1498691002</v>
      </c>
      <c r="K134" s="326">
        <v>1564274.1018342001</v>
      </c>
      <c r="L134" s="326">
        <v>471657.64267700003</v>
      </c>
      <c r="M134" s="326">
        <v>239755.3077568</v>
      </c>
      <c r="N134" s="326">
        <v>2081.2193876000001</v>
      </c>
      <c r="O134" s="326">
        <v>0</v>
      </c>
      <c r="P134" s="326">
        <v>258917.32172149999</v>
      </c>
      <c r="Q134" s="326">
        <v>103213.0963549</v>
      </c>
      <c r="R134" s="326">
        <v>97334.691281699997</v>
      </c>
      <c r="S134" s="326">
        <v>29494.7065201</v>
      </c>
      <c r="T134" s="326">
        <v>0</v>
      </c>
      <c r="U134" s="326">
        <v>2810.9658039000001</v>
      </c>
      <c r="V134" s="326">
        <v>0</v>
      </c>
      <c r="W134" s="326">
        <v>18777.203420599999</v>
      </c>
      <c r="X134" s="326">
        <v>3944656.7124406002</v>
      </c>
      <c r="Y134" s="326">
        <v>1941081.0507382001</v>
      </c>
      <c r="Z134" s="326">
        <v>543837.22259400005</v>
      </c>
      <c r="AA134" s="326">
        <v>245737.13221159999</v>
      </c>
      <c r="AB134" s="326">
        <v>5773.8025681999998</v>
      </c>
      <c r="AC134" s="326">
        <v>0</v>
      </c>
      <c r="AD134" s="326">
        <v>581246.02503959998</v>
      </c>
      <c r="AE134" s="209" t="s">
        <v>187</v>
      </c>
    </row>
    <row r="135" spans="1:31" ht="14" thickBot="1">
      <c r="A135" s="818"/>
      <c r="B135" s="195" t="s">
        <v>121</v>
      </c>
      <c r="C135" s="326">
        <v>180512.05205940001</v>
      </c>
      <c r="D135" s="326">
        <v>64542.392946200001</v>
      </c>
      <c r="E135" s="326">
        <v>12041.9454792</v>
      </c>
      <c r="F135" s="326">
        <v>0</v>
      </c>
      <c r="G135" s="326">
        <v>0</v>
      </c>
      <c r="H135" s="326">
        <v>0</v>
      </c>
      <c r="I135" s="326">
        <v>53943.1159214</v>
      </c>
      <c r="J135" s="326">
        <v>383033.11729179998</v>
      </c>
      <c r="K135" s="326">
        <v>351584.20871380001</v>
      </c>
      <c r="L135" s="326">
        <v>84318.4580823</v>
      </c>
      <c r="M135" s="326">
        <v>20580.777704399999</v>
      </c>
      <c r="N135" s="326">
        <v>13269.9626563</v>
      </c>
      <c r="O135" s="326">
        <v>0</v>
      </c>
      <c r="P135" s="326">
        <v>91197.238183599999</v>
      </c>
      <c r="Q135" s="326">
        <v>83821.849673599994</v>
      </c>
      <c r="R135" s="326">
        <v>31045.290620600001</v>
      </c>
      <c r="S135" s="326">
        <v>10764.7129909</v>
      </c>
      <c r="T135" s="326">
        <v>18580.631507099999</v>
      </c>
      <c r="U135" s="326">
        <v>0</v>
      </c>
      <c r="V135" s="326">
        <v>0</v>
      </c>
      <c r="W135" s="326">
        <v>11282.2942496</v>
      </c>
      <c r="X135" s="326">
        <v>647367.01902480004</v>
      </c>
      <c r="Y135" s="326">
        <v>447171.89228059998</v>
      </c>
      <c r="Z135" s="326">
        <v>107125.1165524</v>
      </c>
      <c r="AA135" s="326">
        <v>39161.409211500002</v>
      </c>
      <c r="AB135" s="326">
        <v>13269.9626563</v>
      </c>
      <c r="AC135" s="326">
        <v>0</v>
      </c>
      <c r="AD135" s="326">
        <v>156422.64835460001</v>
      </c>
      <c r="AE135" s="209" t="s">
        <v>121</v>
      </c>
    </row>
    <row r="136" spans="1:31" ht="14" thickBot="1">
      <c r="A136" s="818"/>
      <c r="B136" s="195" t="s">
        <v>188</v>
      </c>
      <c r="C136" s="326">
        <v>25913.803605199999</v>
      </c>
      <c r="D136" s="326">
        <v>22178.655348799999</v>
      </c>
      <c r="E136" s="326">
        <v>1989.9517860000001</v>
      </c>
      <c r="F136" s="326">
        <v>6519.6559346000004</v>
      </c>
      <c r="G136" s="326">
        <v>1858.8361253</v>
      </c>
      <c r="H136" s="326">
        <v>0</v>
      </c>
      <c r="I136" s="326">
        <v>27201.607075600001</v>
      </c>
      <c r="J136" s="326">
        <v>223154.07024979999</v>
      </c>
      <c r="K136" s="326">
        <v>191933.0788545</v>
      </c>
      <c r="L136" s="326">
        <v>159082.0130489</v>
      </c>
      <c r="M136" s="326">
        <v>59955.913021100001</v>
      </c>
      <c r="N136" s="326">
        <v>3941.3114962</v>
      </c>
      <c r="O136" s="326">
        <v>0</v>
      </c>
      <c r="P136" s="326">
        <v>32061.788965799999</v>
      </c>
      <c r="Q136" s="326">
        <v>116089.92385770001</v>
      </c>
      <c r="R136" s="326">
        <v>38357.385718999998</v>
      </c>
      <c r="S136" s="326">
        <v>33218.006135600001</v>
      </c>
      <c r="T136" s="326">
        <v>21692.968683300001</v>
      </c>
      <c r="U136" s="326">
        <v>0</v>
      </c>
      <c r="V136" s="326">
        <v>0</v>
      </c>
      <c r="W136" s="326">
        <v>25429.364588699998</v>
      </c>
      <c r="X136" s="326">
        <v>365157.79771269998</v>
      </c>
      <c r="Y136" s="326">
        <v>252469.11992229999</v>
      </c>
      <c r="Z136" s="326">
        <v>194289.9709705</v>
      </c>
      <c r="AA136" s="326">
        <v>88168.537639000002</v>
      </c>
      <c r="AB136" s="326">
        <v>5800.1476216000001</v>
      </c>
      <c r="AC136" s="326">
        <v>0</v>
      </c>
      <c r="AD136" s="326">
        <v>84692.760630100005</v>
      </c>
      <c r="AE136" s="209" t="s">
        <v>188</v>
      </c>
    </row>
    <row r="137" spans="1:31" ht="14" thickBot="1">
      <c r="A137" s="818"/>
      <c r="B137" s="195" t="s">
        <v>111</v>
      </c>
      <c r="C137" s="326">
        <v>4803.7432319</v>
      </c>
      <c r="D137" s="326">
        <v>2825.4281483</v>
      </c>
      <c r="E137" s="326">
        <v>7359.8832505</v>
      </c>
      <c r="F137" s="326">
        <v>4781.0382602999998</v>
      </c>
      <c r="G137" s="326">
        <v>0</v>
      </c>
      <c r="H137" s="326">
        <v>0</v>
      </c>
      <c r="I137" s="326">
        <v>8860.5273746999992</v>
      </c>
      <c r="J137" s="326">
        <v>339237.39252420003</v>
      </c>
      <c r="K137" s="326">
        <v>493037.58158190001</v>
      </c>
      <c r="L137" s="326">
        <v>353008.6990195</v>
      </c>
      <c r="M137" s="326">
        <v>228353.3137193</v>
      </c>
      <c r="N137" s="326">
        <v>12549.899944000001</v>
      </c>
      <c r="O137" s="326">
        <v>0</v>
      </c>
      <c r="P137" s="326">
        <v>71480.416136200001</v>
      </c>
      <c r="Q137" s="326">
        <v>10161.960639000001</v>
      </c>
      <c r="R137" s="326">
        <v>57657.2364562</v>
      </c>
      <c r="S137" s="326">
        <v>57012.740675499997</v>
      </c>
      <c r="T137" s="326">
        <v>20869.7623738</v>
      </c>
      <c r="U137" s="326">
        <v>0</v>
      </c>
      <c r="V137" s="326">
        <v>0</v>
      </c>
      <c r="W137" s="326">
        <v>6203.6281766000002</v>
      </c>
      <c r="X137" s="326">
        <v>354203.096395</v>
      </c>
      <c r="Y137" s="326">
        <v>553520.24618639995</v>
      </c>
      <c r="Z137" s="326">
        <v>417381.32294540002</v>
      </c>
      <c r="AA137" s="326">
        <v>254004.11435339999</v>
      </c>
      <c r="AB137" s="326">
        <v>12549.899944000001</v>
      </c>
      <c r="AC137" s="326">
        <v>0</v>
      </c>
      <c r="AD137" s="326">
        <v>86544.571687500007</v>
      </c>
      <c r="AE137" s="209" t="s">
        <v>111</v>
      </c>
    </row>
    <row r="138" spans="1:31" ht="14" thickBot="1">
      <c r="A138" s="818"/>
      <c r="B138" s="195" t="s">
        <v>189</v>
      </c>
      <c r="C138" s="326">
        <v>0</v>
      </c>
      <c r="D138" s="326">
        <v>0</v>
      </c>
      <c r="E138" s="326">
        <v>0</v>
      </c>
      <c r="F138" s="326">
        <v>3999.0343207000001</v>
      </c>
      <c r="G138" s="326">
        <v>0</v>
      </c>
      <c r="H138" s="326">
        <v>0</v>
      </c>
      <c r="I138" s="326">
        <v>0</v>
      </c>
      <c r="J138" s="326">
        <v>0</v>
      </c>
      <c r="K138" s="326">
        <v>31806.704094000001</v>
      </c>
      <c r="L138" s="326">
        <v>29474.719891799999</v>
      </c>
      <c r="M138" s="326">
        <v>100951.8590427</v>
      </c>
      <c r="N138" s="326">
        <v>0</v>
      </c>
      <c r="O138" s="326">
        <v>0</v>
      </c>
      <c r="P138" s="326">
        <v>3105.4334964999998</v>
      </c>
      <c r="Q138" s="326">
        <v>5515.4094806000003</v>
      </c>
      <c r="R138" s="326">
        <v>0</v>
      </c>
      <c r="S138" s="326">
        <v>10589.985476100001</v>
      </c>
      <c r="T138" s="326">
        <v>7263.5518018000002</v>
      </c>
      <c r="U138" s="326">
        <v>0</v>
      </c>
      <c r="V138" s="326">
        <v>0</v>
      </c>
      <c r="W138" s="326">
        <v>0</v>
      </c>
      <c r="X138" s="326">
        <v>5515.4094806000003</v>
      </c>
      <c r="Y138" s="326">
        <v>31806.704094000001</v>
      </c>
      <c r="Z138" s="326">
        <v>40064.705367900002</v>
      </c>
      <c r="AA138" s="326">
        <v>112214.4451653</v>
      </c>
      <c r="AB138" s="326">
        <v>0</v>
      </c>
      <c r="AC138" s="326">
        <v>0</v>
      </c>
      <c r="AD138" s="326">
        <v>3105.4334964999998</v>
      </c>
      <c r="AE138" s="209" t="s">
        <v>189</v>
      </c>
    </row>
    <row r="139" spans="1:31" ht="14" thickBot="1">
      <c r="A139" s="818"/>
      <c r="B139" s="195" t="s">
        <v>96</v>
      </c>
      <c r="C139" s="326">
        <v>0</v>
      </c>
      <c r="D139" s="326">
        <v>0</v>
      </c>
      <c r="E139" s="326">
        <v>0</v>
      </c>
      <c r="F139" s="326">
        <v>0</v>
      </c>
      <c r="G139" s="326">
        <v>0</v>
      </c>
      <c r="H139" s="326">
        <v>0</v>
      </c>
      <c r="I139" s="326">
        <v>705.15930739999999</v>
      </c>
      <c r="J139" s="326">
        <v>85290.2152584</v>
      </c>
      <c r="K139" s="326">
        <v>38397.6756761</v>
      </c>
      <c r="L139" s="326">
        <v>66311.058768500006</v>
      </c>
      <c r="M139" s="326">
        <v>8300.2177580000007</v>
      </c>
      <c r="N139" s="326">
        <v>0</v>
      </c>
      <c r="O139" s="326">
        <v>0</v>
      </c>
      <c r="P139" s="326">
        <v>22128.238647800001</v>
      </c>
      <c r="Q139" s="326">
        <v>18948.531420399999</v>
      </c>
      <c r="R139" s="326">
        <v>40793.949105799999</v>
      </c>
      <c r="S139" s="326">
        <v>0</v>
      </c>
      <c r="T139" s="326">
        <v>0</v>
      </c>
      <c r="U139" s="326">
        <v>0</v>
      </c>
      <c r="V139" s="326">
        <v>0</v>
      </c>
      <c r="W139" s="326">
        <v>9665.0917895999992</v>
      </c>
      <c r="X139" s="326">
        <v>104238.7466787</v>
      </c>
      <c r="Y139" s="326">
        <v>79191.624781899998</v>
      </c>
      <c r="Z139" s="326">
        <v>66311.058768500006</v>
      </c>
      <c r="AA139" s="326">
        <v>8300.2177580000007</v>
      </c>
      <c r="AB139" s="326">
        <v>0</v>
      </c>
      <c r="AC139" s="326">
        <v>0</v>
      </c>
      <c r="AD139" s="326">
        <v>32498.489744800001</v>
      </c>
      <c r="AE139" s="209" t="s">
        <v>96</v>
      </c>
    </row>
    <row r="140" spans="1:31" ht="14" thickBot="1">
      <c r="A140" s="818"/>
      <c r="B140" s="195" t="s">
        <v>100</v>
      </c>
      <c r="C140" s="326">
        <v>8455.1459995000005</v>
      </c>
      <c r="D140" s="326">
        <v>0</v>
      </c>
      <c r="E140" s="326">
        <v>14980.2215308</v>
      </c>
      <c r="F140" s="326">
        <v>9893.0948559000008</v>
      </c>
      <c r="G140" s="326">
        <v>0</v>
      </c>
      <c r="H140" s="326">
        <v>0</v>
      </c>
      <c r="I140" s="326">
        <v>17222.491071100001</v>
      </c>
      <c r="J140" s="326">
        <v>206293.71405479999</v>
      </c>
      <c r="K140" s="326">
        <v>315804.53169249999</v>
      </c>
      <c r="L140" s="326">
        <v>142103.1029541</v>
      </c>
      <c r="M140" s="326">
        <v>65782.175862200005</v>
      </c>
      <c r="N140" s="326">
        <v>0</v>
      </c>
      <c r="O140" s="326">
        <v>0</v>
      </c>
      <c r="P140" s="326">
        <v>15513.874447</v>
      </c>
      <c r="Q140" s="326">
        <v>8131.3099327</v>
      </c>
      <c r="R140" s="326">
        <v>9812.2746088999993</v>
      </c>
      <c r="S140" s="326">
        <v>13355.8830791</v>
      </c>
      <c r="T140" s="326">
        <v>26520.890383000002</v>
      </c>
      <c r="U140" s="326">
        <v>0</v>
      </c>
      <c r="V140" s="326">
        <v>0</v>
      </c>
      <c r="W140" s="326">
        <v>25977.9973178</v>
      </c>
      <c r="X140" s="326">
        <v>222880.1699871</v>
      </c>
      <c r="Y140" s="326">
        <v>325616.80630140001</v>
      </c>
      <c r="Z140" s="326">
        <v>170439.20756400001</v>
      </c>
      <c r="AA140" s="326">
        <v>102196.16110110001</v>
      </c>
      <c r="AB140" s="326">
        <v>0</v>
      </c>
      <c r="AC140" s="326">
        <v>0</v>
      </c>
      <c r="AD140" s="326">
        <v>58714.362835899999</v>
      </c>
      <c r="AE140" s="209" t="s">
        <v>100</v>
      </c>
    </row>
    <row r="141" spans="1:31" ht="14" thickBot="1">
      <c r="A141" s="818"/>
      <c r="B141" s="195" t="s">
        <v>83</v>
      </c>
      <c r="C141" s="326">
        <v>43343.765937099997</v>
      </c>
      <c r="D141" s="326">
        <v>14874.6010511</v>
      </c>
      <c r="E141" s="326">
        <v>3740.6497662000002</v>
      </c>
      <c r="F141" s="326">
        <v>9313.1318190000002</v>
      </c>
      <c r="G141" s="326">
        <v>947.7866487</v>
      </c>
      <c r="H141" s="326">
        <v>0</v>
      </c>
      <c r="I141" s="326">
        <v>5018.0462617000003</v>
      </c>
      <c r="J141" s="326">
        <v>123624.33143760001</v>
      </c>
      <c r="K141" s="326">
        <v>68860.987062900007</v>
      </c>
      <c r="L141" s="326">
        <v>83214.735047299997</v>
      </c>
      <c r="M141" s="326">
        <v>77543.459111200005</v>
      </c>
      <c r="N141" s="326">
        <v>4061.2760512</v>
      </c>
      <c r="O141" s="326">
        <v>0</v>
      </c>
      <c r="P141" s="326">
        <v>36728.0304627</v>
      </c>
      <c r="Q141" s="326">
        <v>3210.8799487000001</v>
      </c>
      <c r="R141" s="326">
        <v>0</v>
      </c>
      <c r="S141" s="326">
        <v>7886.3307345000003</v>
      </c>
      <c r="T141" s="326">
        <v>3133.727394</v>
      </c>
      <c r="U141" s="326">
        <v>0</v>
      </c>
      <c r="V141" s="326">
        <v>0</v>
      </c>
      <c r="W141" s="326">
        <v>0</v>
      </c>
      <c r="X141" s="326">
        <v>170178.9773233</v>
      </c>
      <c r="Y141" s="326">
        <v>83735.588113999998</v>
      </c>
      <c r="Z141" s="326">
        <v>94841.715547999993</v>
      </c>
      <c r="AA141" s="326">
        <v>89990.318324199994</v>
      </c>
      <c r="AB141" s="326">
        <v>5009.0626998999996</v>
      </c>
      <c r="AC141" s="326">
        <v>0</v>
      </c>
      <c r="AD141" s="326">
        <v>41746.076724500002</v>
      </c>
      <c r="AE141" s="209" t="s">
        <v>83</v>
      </c>
    </row>
    <row r="143" spans="1:31" ht="26">
      <c r="C143" s="206" t="s">
        <v>178</v>
      </c>
      <c r="D143" s="206" t="s">
        <v>179</v>
      </c>
      <c r="E143" s="206" t="s">
        <v>180</v>
      </c>
      <c r="F143" s="206" t="s">
        <v>181</v>
      </c>
      <c r="G143" s="206" t="s">
        <v>159</v>
      </c>
      <c r="H143" s="206" t="s">
        <v>160</v>
      </c>
      <c r="I143" s="206" t="s">
        <v>161</v>
      </c>
      <c r="J143" s="211" t="s">
        <v>178</v>
      </c>
      <c r="K143" s="211" t="s">
        <v>179</v>
      </c>
      <c r="L143" s="211" t="s">
        <v>180</v>
      </c>
      <c r="M143" s="211" t="s">
        <v>181</v>
      </c>
      <c r="N143" s="211" t="s">
        <v>159</v>
      </c>
      <c r="O143" s="211" t="s">
        <v>160</v>
      </c>
      <c r="P143" s="211" t="s">
        <v>161</v>
      </c>
      <c r="Q143" s="206" t="s">
        <v>178</v>
      </c>
      <c r="R143" s="206" t="s">
        <v>179</v>
      </c>
      <c r="S143" s="206" t="s">
        <v>180</v>
      </c>
      <c r="T143" s="206" t="s">
        <v>181</v>
      </c>
      <c r="U143" s="206" t="s">
        <v>159</v>
      </c>
      <c r="V143" s="206" t="s">
        <v>160</v>
      </c>
      <c r="W143" s="206" t="s">
        <v>161</v>
      </c>
      <c r="X143" s="211" t="s">
        <v>178</v>
      </c>
      <c r="Y143" s="211" t="s">
        <v>179</v>
      </c>
      <c r="Z143" s="211" t="s">
        <v>180</v>
      </c>
      <c r="AA143" s="211" t="s">
        <v>181</v>
      </c>
      <c r="AB143" s="211" t="s">
        <v>159</v>
      </c>
      <c r="AC143" s="211" t="s">
        <v>160</v>
      </c>
      <c r="AD143" s="211" t="s">
        <v>161</v>
      </c>
    </row>
    <row r="144" spans="1:31">
      <c r="C144" s="813" t="s">
        <v>155</v>
      </c>
      <c r="D144" s="814"/>
      <c r="E144" s="814"/>
      <c r="F144" s="814"/>
      <c r="G144" s="814"/>
      <c r="H144" s="814"/>
      <c r="I144" s="814"/>
      <c r="J144" s="815" t="s">
        <v>156</v>
      </c>
      <c r="K144" s="815"/>
      <c r="L144" s="815"/>
      <c r="M144" s="815"/>
      <c r="N144" s="815"/>
      <c r="O144" s="815"/>
      <c r="P144" s="815"/>
      <c r="Q144" s="814" t="s">
        <v>157</v>
      </c>
      <c r="R144" s="814"/>
      <c r="S144" s="814"/>
      <c r="T144" s="814"/>
      <c r="U144" s="814"/>
      <c r="V144" s="814"/>
      <c r="W144" s="814"/>
      <c r="X144" s="815" t="s">
        <v>125</v>
      </c>
      <c r="Y144" s="815"/>
      <c r="Z144" s="815"/>
      <c r="AA144" s="815"/>
      <c r="AB144" s="815"/>
      <c r="AC144" s="815"/>
      <c r="AD144" s="815"/>
    </row>
    <row r="145" spans="1:22">
      <c r="A145" s="200" t="s">
        <v>174</v>
      </c>
    </row>
    <row r="147" spans="1:22">
      <c r="A147" s="190" t="s">
        <v>190</v>
      </c>
    </row>
    <row r="148" spans="1:22" ht="16">
      <c r="A148" s="212" t="s">
        <v>191</v>
      </c>
      <c r="B148" s="212" t="s">
        <v>192</v>
      </c>
      <c r="C148" s="212" t="s">
        <v>193</v>
      </c>
      <c r="D148" s="212" t="s">
        <v>194</v>
      </c>
      <c r="E148" s="212" t="s">
        <v>195</v>
      </c>
      <c r="F148" s="213" t="s">
        <v>196</v>
      </c>
      <c r="G148" s="212" t="s">
        <v>197</v>
      </c>
      <c r="H148" s="212" t="s">
        <v>198</v>
      </c>
      <c r="I148" s="212" t="s">
        <v>199</v>
      </c>
      <c r="J148" s="212" t="s">
        <v>200</v>
      </c>
      <c r="K148" s="212" t="s">
        <v>201</v>
      </c>
      <c r="L148" s="212" t="s">
        <v>202</v>
      </c>
      <c r="M148" s="212" t="s">
        <v>203</v>
      </c>
      <c r="N148" s="212" t="s">
        <v>204</v>
      </c>
      <c r="O148" s="212" t="s">
        <v>205</v>
      </c>
      <c r="P148" s="212" t="s">
        <v>206</v>
      </c>
      <c r="Q148" s="212" t="s">
        <v>207</v>
      </c>
      <c r="R148" s="212" t="s">
        <v>208</v>
      </c>
      <c r="S148" s="212" t="s">
        <v>209</v>
      </c>
      <c r="T148" s="212" t="s">
        <v>210</v>
      </c>
      <c r="U148" s="212" t="s">
        <v>211</v>
      </c>
      <c r="V148" s="212" t="s">
        <v>212</v>
      </c>
    </row>
    <row r="149" spans="1:22">
      <c r="A149" s="190" t="s">
        <v>35</v>
      </c>
      <c r="B149" s="190">
        <v>2016</v>
      </c>
      <c r="C149" s="190" t="s">
        <v>36</v>
      </c>
      <c r="D149" s="214">
        <v>55176756.973433897</v>
      </c>
      <c r="E149" s="214">
        <v>51649958.440062597</v>
      </c>
      <c r="F149" s="328">
        <v>0.93608180823187281</v>
      </c>
      <c r="G149" s="214">
        <v>46360288.522672899</v>
      </c>
      <c r="H149" s="328">
        <v>0.8402140876999008</v>
      </c>
      <c r="I149" s="214">
        <v>5289669.9173897002</v>
      </c>
      <c r="J149" s="328">
        <v>9.5867720531972039E-2</v>
      </c>
      <c r="K149" s="214">
        <v>1655888.5842553</v>
      </c>
      <c r="L149" s="328">
        <v>3.0010618149460381E-2</v>
      </c>
      <c r="M149" s="214">
        <v>1870909.9491159995</v>
      </c>
      <c r="N149" s="328">
        <v>3.390757361866685E-2</v>
      </c>
      <c r="O149" s="214">
        <v>50239440.391982406</v>
      </c>
      <c r="P149" s="328">
        <v>0.91051818098282444</v>
      </c>
      <c r="Q149" s="214">
        <v>1410518.0480802001</v>
      </c>
      <c r="R149" s="328">
        <v>2.5563627249048471E-2</v>
      </c>
      <c r="S149" s="214">
        <v>40730483.941347301</v>
      </c>
      <c r="T149" s="328">
        <v>0.7381819116509134</v>
      </c>
    </row>
    <row r="150" spans="1:22">
      <c r="C150" s="190" t="s">
        <v>38</v>
      </c>
      <c r="D150" s="214">
        <v>35369336.983890682</v>
      </c>
      <c r="E150" s="214">
        <v>35208213.235055797</v>
      </c>
      <c r="F150" s="328">
        <v>0.99544453578792635</v>
      </c>
      <c r="G150" s="214">
        <v>34283312.105227999</v>
      </c>
      <c r="H150" s="328">
        <v>0.96929473461271487</v>
      </c>
      <c r="I150" s="214">
        <v>924901.12982780009</v>
      </c>
      <c r="J150" s="328">
        <v>2.6149801175211613E-2</v>
      </c>
      <c r="K150" s="214">
        <v>128494.0942485</v>
      </c>
      <c r="L150" s="328">
        <v>3.6329234643845292E-3</v>
      </c>
      <c r="M150" s="214">
        <v>32629.6545864</v>
      </c>
      <c r="N150" s="328">
        <v>9.2254074768948879E-4</v>
      </c>
      <c r="O150" s="214">
        <v>34897173.728649601</v>
      </c>
      <c r="P150" s="328">
        <v>0.98665049176759712</v>
      </c>
      <c r="Q150" s="214">
        <v>311039.5064062</v>
      </c>
      <c r="R150" s="328">
        <v>8.7940440203294178E-3</v>
      </c>
      <c r="S150" s="214">
        <v>32405699.817243598</v>
      </c>
      <c r="T150" s="328">
        <v>0.9162088571805318</v>
      </c>
    </row>
    <row r="151" spans="1:22" ht="14" thickBot="1">
      <c r="C151" s="190" t="s">
        <v>37</v>
      </c>
      <c r="D151" s="214">
        <v>19807419.989543013</v>
      </c>
      <c r="E151" s="214">
        <v>16441745.205006504</v>
      </c>
      <c r="F151" s="328">
        <v>0.83008010198635873</v>
      </c>
      <c r="G151" s="214">
        <v>12076976.417444702</v>
      </c>
      <c r="H151" s="328">
        <v>0.60971981327303271</v>
      </c>
      <c r="I151" s="214">
        <v>4364768.7875617994</v>
      </c>
      <c r="J151" s="328">
        <v>0.2203602887133258</v>
      </c>
      <c r="K151" s="214">
        <v>1527394.4900067996</v>
      </c>
      <c r="L151" s="328">
        <v>7.7112238283085902E-2</v>
      </c>
      <c r="M151" s="214">
        <v>1838280.2945296995</v>
      </c>
      <c r="N151" s="328">
        <v>9.2807659730554909E-2</v>
      </c>
      <c r="O151" s="214">
        <v>15342266.663332503</v>
      </c>
      <c r="P151" s="328">
        <v>0.77457168431992607</v>
      </c>
      <c r="Q151" s="214">
        <v>1099478.5416740002</v>
      </c>
      <c r="R151" s="328">
        <v>5.5508417666432629E-2</v>
      </c>
      <c r="S151" s="214">
        <v>8324784.1241035983</v>
      </c>
      <c r="T151" s="328">
        <v>0.42028614168319373</v>
      </c>
    </row>
    <row r="152" spans="1:22" ht="17" thickBot="1">
      <c r="C152" s="329" t="s">
        <v>238</v>
      </c>
      <c r="D152" s="330" t="s">
        <v>197</v>
      </c>
      <c r="E152" s="330" t="s">
        <v>199</v>
      </c>
      <c r="F152" s="330" t="s">
        <v>201</v>
      </c>
      <c r="G152" s="330" t="s">
        <v>203</v>
      </c>
      <c r="H152" s="330" t="s">
        <v>211</v>
      </c>
      <c r="I152" s="330" t="s">
        <v>212</v>
      </c>
      <c r="J152" s="331"/>
    </row>
    <row r="153" spans="1:22">
      <c r="A153" s="221"/>
      <c r="C153" s="332" t="s">
        <v>36</v>
      </c>
      <c r="D153" s="333">
        <v>84.021408769990074</v>
      </c>
      <c r="E153" s="333">
        <v>9.5867720531972047</v>
      </c>
      <c r="F153" s="333">
        <v>3.0010618149460382</v>
      </c>
      <c r="G153" s="333">
        <v>3.3907573618666849</v>
      </c>
      <c r="H153" s="333">
        <v>75.439801319204065</v>
      </c>
      <c r="I153" s="334"/>
      <c r="J153" s="335"/>
    </row>
    <row r="154" spans="1:22">
      <c r="C154" s="332" t="s">
        <v>38</v>
      </c>
      <c r="D154" s="333">
        <v>96.929473461271485</v>
      </c>
      <c r="E154" s="333">
        <v>2.6149801175211613</v>
      </c>
      <c r="F154" s="333">
        <v>0.36329234643845293</v>
      </c>
      <c r="G154" s="333">
        <v>9.2254074768948882E-2</v>
      </c>
      <c r="H154" s="333">
        <v>84.096266387954032</v>
      </c>
      <c r="I154" s="334"/>
      <c r="J154" s="335"/>
    </row>
    <row r="155" spans="1:22" ht="14" thickBot="1">
      <c r="C155" s="336" t="s">
        <v>37</v>
      </c>
      <c r="D155" s="337">
        <v>60.971981327303268</v>
      </c>
      <c r="E155" s="337">
        <v>22.036028871332579</v>
      </c>
      <c r="F155" s="337">
        <v>7.7112238283085901</v>
      </c>
      <c r="G155" s="337">
        <v>9.280765973055491</v>
      </c>
      <c r="H155" s="337">
        <v>59.982289423785971</v>
      </c>
      <c r="I155" s="338"/>
      <c r="J155" s="339"/>
    </row>
    <row r="159" spans="1:22" ht="14" thickBot="1"/>
    <row r="160" spans="1:22" ht="16">
      <c r="A160" s="241"/>
      <c r="B160" s="242"/>
      <c r="C160" s="242"/>
      <c r="D160" s="242"/>
      <c r="E160" s="242"/>
      <c r="F160" s="242"/>
      <c r="G160" s="242"/>
      <c r="H160" s="242"/>
      <c r="I160" s="243"/>
      <c r="J160" s="244"/>
    </row>
    <row r="161" spans="1:10" ht="16">
      <c r="A161" s="247"/>
      <c r="B161" s="248"/>
      <c r="C161" s="248"/>
      <c r="D161" s="248"/>
      <c r="E161" s="248"/>
      <c r="F161" s="248"/>
      <c r="G161" s="248"/>
      <c r="H161" s="248"/>
      <c r="I161" s="249"/>
      <c r="J161" s="250"/>
    </row>
    <row r="162" spans="1:10" ht="23">
      <c r="A162" s="254"/>
      <c r="B162" s="493" t="s">
        <v>239</v>
      </c>
      <c r="C162" s="255"/>
      <c r="D162" s="255"/>
      <c r="E162" s="255"/>
      <c r="F162" s="256"/>
      <c r="G162" s="255"/>
      <c r="H162" s="255"/>
      <c r="I162" s="249"/>
      <c r="J162" s="250"/>
    </row>
    <row r="163" spans="1:10" ht="16">
      <c r="A163" s="247"/>
      <c r="B163" s="255"/>
      <c r="C163" s="248"/>
      <c r="D163" s="248"/>
      <c r="E163" s="255"/>
      <c r="F163" s="255"/>
      <c r="G163" s="255"/>
      <c r="H163" s="255"/>
      <c r="I163" s="249"/>
      <c r="J163" s="250"/>
    </row>
    <row r="164" spans="1:10" ht="16">
      <c r="A164" s="247"/>
      <c r="B164" s="255"/>
      <c r="C164" s="257"/>
      <c r="D164" s="248"/>
      <c r="E164" s="255"/>
      <c r="F164" s="255"/>
      <c r="G164" s="255"/>
      <c r="H164" s="255"/>
      <c r="I164" s="249"/>
      <c r="J164" s="250"/>
    </row>
    <row r="165" spans="1:10" ht="16">
      <c r="A165" s="247"/>
      <c r="B165" s="255"/>
      <c r="C165" s="248"/>
      <c r="D165" s="248"/>
      <c r="E165" s="255"/>
      <c r="F165" s="255"/>
      <c r="G165" s="255"/>
      <c r="H165" s="255"/>
      <c r="I165" s="249"/>
      <c r="J165" s="250"/>
    </row>
    <row r="166" spans="1:10" ht="16">
      <c r="A166" s="247"/>
      <c r="B166" s="255"/>
      <c r="C166" s="248"/>
      <c r="D166" s="248"/>
      <c r="E166" s="255"/>
      <c r="F166" s="255"/>
      <c r="G166" s="255"/>
      <c r="H166" s="255"/>
      <c r="I166" s="249"/>
      <c r="J166" s="250"/>
    </row>
    <row r="167" spans="1:10" ht="16">
      <c r="A167" s="247"/>
      <c r="B167" s="255"/>
      <c r="C167" s="248"/>
      <c r="D167" s="248"/>
      <c r="E167" s="255"/>
      <c r="F167" s="255"/>
      <c r="G167" s="255"/>
      <c r="H167" s="255"/>
      <c r="I167" s="249"/>
      <c r="J167" s="250"/>
    </row>
    <row r="168" spans="1:10" ht="17" thickBot="1">
      <c r="A168" s="247"/>
      <c r="B168" s="255"/>
      <c r="C168" s="248"/>
      <c r="D168" s="248"/>
      <c r="E168" s="255"/>
      <c r="F168" s="255"/>
      <c r="G168" s="255"/>
      <c r="H168" s="255"/>
      <c r="I168" s="249"/>
      <c r="J168" s="250"/>
    </row>
    <row r="169" spans="1:10" ht="16">
      <c r="A169" s="247"/>
      <c r="B169" s="255"/>
      <c r="C169" s="248"/>
      <c r="D169" s="248"/>
      <c r="E169" s="255"/>
      <c r="F169" s="340"/>
      <c r="G169" s="819" t="s">
        <v>219</v>
      </c>
      <c r="H169" s="819"/>
      <c r="I169" s="820"/>
      <c r="J169" s="250"/>
    </row>
    <row r="170" spans="1:10" ht="16">
      <c r="A170" s="247"/>
      <c r="B170" s="255"/>
      <c r="C170" s="248"/>
      <c r="D170" s="248"/>
      <c r="E170" s="255"/>
      <c r="F170" s="341" t="s">
        <v>240</v>
      </c>
      <c r="G170" s="342" t="s">
        <v>36</v>
      </c>
      <c r="H170" s="343" t="s">
        <v>37</v>
      </c>
      <c r="I170" s="344" t="s">
        <v>38</v>
      </c>
      <c r="J170" s="250"/>
    </row>
    <row r="171" spans="1:10" ht="16">
      <c r="A171" s="247"/>
      <c r="B171" s="255"/>
      <c r="C171" s="248"/>
      <c r="D171" s="248"/>
      <c r="E171" s="255"/>
      <c r="F171" s="345" t="s">
        <v>241</v>
      </c>
      <c r="G171" s="296">
        <v>2016</v>
      </c>
      <c r="H171" s="343">
        <v>2016</v>
      </c>
      <c r="I171" s="344">
        <v>2016</v>
      </c>
      <c r="J171" s="250"/>
    </row>
    <row r="172" spans="1:10" ht="16">
      <c r="A172" s="247"/>
      <c r="B172" s="255"/>
      <c r="C172" s="248"/>
      <c r="D172" s="248"/>
      <c r="E172" s="255"/>
      <c r="F172" s="346" t="s">
        <v>65</v>
      </c>
      <c r="G172" s="264">
        <v>75.439801319204065</v>
      </c>
      <c r="H172" s="265">
        <v>59.982289423785971</v>
      </c>
      <c r="I172" s="266">
        <v>84.096266387954032</v>
      </c>
      <c r="J172" s="250"/>
    </row>
    <row r="173" spans="1:10" ht="16">
      <c r="A173" s="247"/>
      <c r="B173" s="255"/>
      <c r="C173" s="248"/>
      <c r="D173" s="248"/>
      <c r="E173" s="255"/>
      <c r="F173" s="346" t="s">
        <v>224</v>
      </c>
      <c r="G173" s="264">
        <v>8.5816074507860094</v>
      </c>
      <c r="H173" s="265">
        <v>0.98969190351729708</v>
      </c>
      <c r="I173" s="266">
        <v>12.833207073317453</v>
      </c>
      <c r="J173" s="250"/>
    </row>
    <row r="174" spans="1:10" ht="16">
      <c r="A174" s="247"/>
      <c r="B174" s="255"/>
      <c r="C174" s="248"/>
      <c r="D174" s="248"/>
      <c r="E174" s="255"/>
      <c r="F174" s="346" t="s">
        <v>225</v>
      </c>
      <c r="G174" s="264">
        <v>9.5867720531972047</v>
      </c>
      <c r="H174" s="265">
        <v>22.036028871332579</v>
      </c>
      <c r="I174" s="266">
        <v>2.6149801175211613</v>
      </c>
      <c r="J174" s="250"/>
    </row>
    <row r="175" spans="1:10" ht="16">
      <c r="A175" s="247"/>
      <c r="B175" s="255"/>
      <c r="C175" s="248"/>
      <c r="D175" s="248"/>
      <c r="E175" s="255"/>
      <c r="F175" s="346" t="s">
        <v>226</v>
      </c>
      <c r="G175" s="264">
        <v>3.0010618149460382</v>
      </c>
      <c r="H175" s="265">
        <v>7.7112238283085901</v>
      </c>
      <c r="I175" s="266">
        <v>0.36329234643845293</v>
      </c>
      <c r="J175" s="250"/>
    </row>
    <row r="176" spans="1:10" ht="17" thickBot="1">
      <c r="A176" s="247"/>
      <c r="B176" s="255"/>
      <c r="C176" s="248"/>
      <c r="D176" s="248"/>
      <c r="E176" s="255"/>
      <c r="F176" s="347" t="s">
        <v>227</v>
      </c>
      <c r="G176" s="267">
        <v>3.3907573618666849</v>
      </c>
      <c r="H176" s="268">
        <v>9.280765973055491</v>
      </c>
      <c r="I176" s="269">
        <v>9.2254074768948882E-2</v>
      </c>
      <c r="J176" s="250"/>
    </row>
    <row r="177" spans="1:10" ht="16">
      <c r="A177" s="247"/>
      <c r="B177" s="255"/>
      <c r="C177" s="248"/>
      <c r="D177" s="248"/>
      <c r="E177" s="255"/>
      <c r="F177" s="255"/>
      <c r="G177" s="255"/>
      <c r="H177" s="255"/>
      <c r="I177" s="249"/>
      <c r="J177" s="250"/>
    </row>
    <row r="178" spans="1:10" ht="16">
      <c r="A178" s="247"/>
      <c r="B178" s="255"/>
      <c r="C178" s="248"/>
      <c r="D178" s="248"/>
      <c r="E178" s="255"/>
      <c r="F178" s="255"/>
      <c r="G178" s="255"/>
      <c r="H178" s="255"/>
      <c r="I178" s="249"/>
      <c r="J178" s="250"/>
    </row>
    <row r="179" spans="1:10" ht="16">
      <c r="A179" s="270"/>
      <c r="B179" s="255"/>
      <c r="C179" s="255"/>
      <c r="D179" s="255"/>
      <c r="E179" s="255"/>
      <c r="F179" s="255"/>
      <c r="G179" s="255"/>
      <c r="H179" s="255"/>
      <c r="I179" s="249"/>
      <c r="J179" s="250"/>
    </row>
    <row r="180" spans="1:10" ht="16">
      <c r="A180" s="270"/>
      <c r="B180" s="255"/>
      <c r="C180" s="255"/>
      <c r="D180" s="255"/>
      <c r="E180" s="255"/>
      <c r="F180" s="255"/>
      <c r="G180" s="255"/>
      <c r="H180" s="255"/>
      <c r="I180" s="249"/>
      <c r="J180" s="250"/>
    </row>
    <row r="181" spans="1:10" ht="16">
      <c r="A181" s="270"/>
      <c r="B181" s="255"/>
      <c r="C181" s="255"/>
      <c r="D181" s="255"/>
      <c r="E181" s="255"/>
      <c r="F181" s="255"/>
      <c r="G181" s="255"/>
      <c r="H181" s="255"/>
      <c r="I181" s="249"/>
      <c r="J181" s="250"/>
    </row>
    <row r="182" spans="1:10" ht="16">
      <c r="A182" s="270"/>
      <c r="B182" s="255"/>
      <c r="C182" s="255"/>
      <c r="D182" s="255"/>
      <c r="E182" s="255"/>
      <c r="F182" s="255"/>
      <c r="G182" s="255"/>
      <c r="H182" s="255"/>
      <c r="I182" s="249"/>
      <c r="J182" s="250"/>
    </row>
    <row r="183" spans="1:10" ht="16">
      <c r="A183" s="270"/>
      <c r="B183" s="255"/>
      <c r="C183" s="255"/>
      <c r="D183" s="255"/>
      <c r="E183" s="255"/>
      <c r="F183" s="255"/>
      <c r="G183" s="255"/>
      <c r="H183" s="255"/>
      <c r="I183" s="249"/>
      <c r="J183" s="250"/>
    </row>
    <row r="184" spans="1:10" ht="16">
      <c r="A184" s="270"/>
      <c r="B184" s="255"/>
      <c r="C184" s="255"/>
      <c r="D184" s="255"/>
      <c r="E184" s="255"/>
      <c r="F184" s="255"/>
      <c r="G184" s="255"/>
      <c r="H184" s="255"/>
      <c r="I184" s="249"/>
      <c r="J184" s="250"/>
    </row>
    <row r="185" spans="1:10" ht="16">
      <c r="A185" s="270"/>
      <c r="B185" s="255"/>
      <c r="C185" s="255"/>
      <c r="D185" s="255"/>
      <c r="E185" s="255"/>
      <c r="F185" s="255"/>
      <c r="G185" s="255"/>
      <c r="H185" s="255"/>
      <c r="I185" s="249"/>
      <c r="J185" s="250"/>
    </row>
    <row r="186" spans="1:10" ht="16">
      <c r="A186" s="270"/>
      <c r="B186" s="255"/>
      <c r="C186" s="255"/>
      <c r="D186" s="255"/>
      <c r="E186" s="255"/>
      <c r="F186" s="255"/>
      <c r="G186" s="255"/>
      <c r="H186" s="255"/>
      <c r="I186" s="249"/>
      <c r="J186" s="250"/>
    </row>
    <row r="187" spans="1:10" ht="17" thickBot="1">
      <c r="A187" s="272"/>
      <c r="B187" s="273"/>
      <c r="C187" s="273"/>
      <c r="D187" s="273"/>
      <c r="E187" s="273"/>
      <c r="F187" s="273"/>
      <c r="G187" s="273"/>
      <c r="H187" s="273"/>
      <c r="I187" s="274"/>
      <c r="J187" s="275"/>
    </row>
  </sheetData>
  <mergeCells count="19">
    <mergeCell ref="A25:A37"/>
    <mergeCell ref="C9:I9"/>
    <mergeCell ref="J9:P9"/>
    <mergeCell ref="Q9:W9"/>
    <mergeCell ref="X9:AD9"/>
    <mergeCell ref="A12:A24"/>
    <mergeCell ref="Q144:W144"/>
    <mergeCell ref="X144:AD144"/>
    <mergeCell ref="A38:A50"/>
    <mergeCell ref="A51:A63"/>
    <mergeCell ref="A64:A76"/>
    <mergeCell ref="A77:A89"/>
    <mergeCell ref="A90:A102"/>
    <mergeCell ref="A103:A115"/>
    <mergeCell ref="G169:I169"/>
    <mergeCell ref="A116:A128"/>
    <mergeCell ref="A129:A141"/>
    <mergeCell ref="C144:I144"/>
    <mergeCell ref="J144:P144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6"/>
  <sheetViews>
    <sheetView workbookViewId="0">
      <selection activeCell="F24" sqref="F24"/>
    </sheetView>
  </sheetViews>
  <sheetFormatPr baseColWidth="10" defaultColWidth="15.6640625" defaultRowHeight="13"/>
  <cols>
    <col min="1" max="16384" width="15.6640625" style="190"/>
  </cols>
  <sheetData>
    <row r="1" spans="1:21" s="188" customFormat="1" ht="29.25" customHeight="1" thickBot="1"/>
    <row r="2" spans="1:21" ht="18" customHeight="1" thickBot="1">
      <c r="A2" s="189" t="s">
        <v>231</v>
      </c>
    </row>
    <row r="3" spans="1:21" ht="18" customHeight="1" thickBot="1">
      <c r="A3" s="189" t="s">
        <v>242</v>
      </c>
    </row>
    <row r="4" spans="1:21" ht="18" customHeight="1" thickBot="1">
      <c r="A4" s="189" t="s">
        <v>233</v>
      </c>
    </row>
    <row r="5" spans="1:21" ht="18" customHeight="1" thickBot="1">
      <c r="A5" s="189" t="s">
        <v>152</v>
      </c>
    </row>
    <row r="6" spans="1:21" ht="13.5" customHeight="1" thickBot="1">
      <c r="A6" s="191" t="s">
        <v>153</v>
      </c>
      <c r="B6" s="201" t="s">
        <v>234</v>
      </c>
    </row>
    <row r="7" spans="1:21" ht="26.25" customHeight="1">
      <c r="A7" s="348" t="s">
        <v>235</v>
      </c>
      <c r="B7" s="817" t="s">
        <v>155</v>
      </c>
      <c r="C7" s="818"/>
      <c r="D7" s="818"/>
      <c r="E7" s="818"/>
      <c r="F7" s="818"/>
      <c r="G7" s="817" t="s">
        <v>156</v>
      </c>
      <c r="H7" s="818"/>
      <c r="I7" s="818"/>
      <c r="J7" s="818"/>
      <c r="K7" s="818"/>
      <c r="L7" s="817" t="s">
        <v>157</v>
      </c>
      <c r="M7" s="818"/>
      <c r="N7" s="818"/>
      <c r="O7" s="818"/>
      <c r="P7" s="818"/>
      <c r="Q7" s="817" t="s">
        <v>125</v>
      </c>
      <c r="R7" s="818"/>
      <c r="S7" s="818"/>
      <c r="T7" s="818"/>
      <c r="U7" s="818"/>
    </row>
    <row r="8" spans="1:21" ht="26.25" customHeight="1">
      <c r="A8" s="348" t="s">
        <v>243</v>
      </c>
      <c r="B8" s="193" t="s">
        <v>68</v>
      </c>
      <c r="C8" s="193" t="s">
        <v>69</v>
      </c>
      <c r="D8" s="193" t="s">
        <v>159</v>
      </c>
      <c r="E8" s="193" t="s">
        <v>160</v>
      </c>
      <c r="F8" s="193" t="s">
        <v>161</v>
      </c>
      <c r="G8" s="193" t="s">
        <v>68</v>
      </c>
      <c r="H8" s="193" t="s">
        <v>69</v>
      </c>
      <c r="I8" s="193" t="s">
        <v>159</v>
      </c>
      <c r="J8" s="193" t="s">
        <v>160</v>
      </c>
      <c r="K8" s="193" t="s">
        <v>161</v>
      </c>
      <c r="L8" s="193" t="s">
        <v>68</v>
      </c>
      <c r="M8" s="193" t="s">
        <v>69</v>
      </c>
      <c r="N8" s="193" t="s">
        <v>159</v>
      </c>
      <c r="O8" s="193" t="s">
        <v>160</v>
      </c>
      <c r="P8" s="193" t="s">
        <v>161</v>
      </c>
      <c r="Q8" s="193" t="s">
        <v>68</v>
      </c>
      <c r="R8" s="193" t="s">
        <v>69</v>
      </c>
      <c r="S8" s="193" t="s">
        <v>159</v>
      </c>
      <c r="T8" s="193" t="s">
        <v>160</v>
      </c>
      <c r="U8" s="193" t="s">
        <v>161</v>
      </c>
    </row>
    <row r="9" spans="1:21" ht="26.25" customHeight="1" thickBot="1">
      <c r="A9" s="194" t="s">
        <v>162</v>
      </c>
    </row>
    <row r="10" spans="1:21" ht="14" thickBot="1">
      <c r="A10" s="195" t="s">
        <v>163</v>
      </c>
      <c r="B10" s="494">
        <v>164442.27177719999</v>
      </c>
      <c r="C10" s="494">
        <v>630394.29668459995</v>
      </c>
      <c r="D10" s="494">
        <v>0</v>
      </c>
      <c r="E10" s="494">
        <v>5204018.9582219999</v>
      </c>
      <c r="F10" s="494">
        <v>36310.430535300002</v>
      </c>
      <c r="G10" s="494">
        <v>0</v>
      </c>
      <c r="H10" s="494">
        <v>0</v>
      </c>
      <c r="I10" s="494">
        <v>0</v>
      </c>
      <c r="J10" s="494">
        <v>0</v>
      </c>
      <c r="K10" s="494">
        <v>0</v>
      </c>
      <c r="L10" s="494">
        <v>0</v>
      </c>
      <c r="M10" s="494">
        <v>0</v>
      </c>
      <c r="N10" s="494">
        <v>0</v>
      </c>
      <c r="O10" s="494">
        <v>326252.45449159999</v>
      </c>
      <c r="P10" s="494">
        <v>838.48968119999995</v>
      </c>
      <c r="Q10" s="494">
        <v>164442.27177719999</v>
      </c>
      <c r="R10" s="494">
        <v>630394.29668459995</v>
      </c>
      <c r="S10" s="494">
        <v>0</v>
      </c>
      <c r="T10" s="494">
        <v>5530271.4127136003</v>
      </c>
      <c r="U10" s="494">
        <v>37148.920216500002</v>
      </c>
    </row>
    <row r="11" spans="1:21" ht="14" thickBot="1">
      <c r="A11" s="195" t="s">
        <v>164</v>
      </c>
      <c r="B11" s="494">
        <v>735580.42809109995</v>
      </c>
      <c r="C11" s="494">
        <v>1153583.6274116</v>
      </c>
      <c r="D11" s="494">
        <v>536.83431280000002</v>
      </c>
      <c r="E11" s="494">
        <v>1259386.4358895</v>
      </c>
      <c r="F11" s="494">
        <v>22353.0809649</v>
      </c>
      <c r="G11" s="494">
        <v>1190909.5905257</v>
      </c>
      <c r="H11" s="494">
        <v>143055.27663569999</v>
      </c>
      <c r="I11" s="494">
        <v>0</v>
      </c>
      <c r="J11" s="494">
        <v>2074681.6119091001</v>
      </c>
      <c r="K11" s="494">
        <v>18400.918500700001</v>
      </c>
      <c r="L11" s="494">
        <v>15472.954934400001</v>
      </c>
      <c r="M11" s="494">
        <v>47917.7620475</v>
      </c>
      <c r="N11" s="494">
        <v>0</v>
      </c>
      <c r="O11" s="494">
        <v>69303.380277599994</v>
      </c>
      <c r="P11" s="494">
        <v>0</v>
      </c>
      <c r="Q11" s="494">
        <v>1941962.9735512999</v>
      </c>
      <c r="R11" s="494">
        <v>1344556.6660947001</v>
      </c>
      <c r="S11" s="494">
        <v>536.83431280000002</v>
      </c>
      <c r="T11" s="494">
        <v>3403371.4280762002</v>
      </c>
      <c r="U11" s="494">
        <v>40753.999465599998</v>
      </c>
    </row>
    <row r="12" spans="1:21" ht="14" thickBot="1">
      <c r="A12" s="195" t="s">
        <v>165</v>
      </c>
      <c r="B12" s="494">
        <v>229615.2804629</v>
      </c>
      <c r="C12" s="494">
        <v>264301.83104379999</v>
      </c>
      <c r="D12" s="494">
        <v>0</v>
      </c>
      <c r="E12" s="494">
        <v>376060.36037980003</v>
      </c>
      <c r="F12" s="494">
        <v>16412.463791300001</v>
      </c>
      <c r="G12" s="494">
        <v>125992.15925510001</v>
      </c>
      <c r="H12" s="494">
        <v>55951.836286500002</v>
      </c>
      <c r="I12" s="494">
        <v>0</v>
      </c>
      <c r="J12" s="494">
        <v>62165.523851099999</v>
      </c>
      <c r="K12" s="494">
        <v>0</v>
      </c>
      <c r="L12" s="494">
        <v>6433.5501336999996</v>
      </c>
      <c r="M12" s="494">
        <v>5653.3273569000003</v>
      </c>
      <c r="N12" s="494">
        <v>0</v>
      </c>
      <c r="O12" s="494">
        <v>49789.375197000001</v>
      </c>
      <c r="P12" s="494">
        <v>0</v>
      </c>
      <c r="Q12" s="494">
        <v>362040.98985160002</v>
      </c>
      <c r="R12" s="494">
        <v>325906.9946871</v>
      </c>
      <c r="S12" s="494">
        <v>0</v>
      </c>
      <c r="T12" s="494">
        <v>488015.25942800002</v>
      </c>
      <c r="U12" s="494">
        <v>16412.463791300001</v>
      </c>
    </row>
    <row r="13" spans="1:21" ht="14" thickBot="1">
      <c r="A13" s="195" t="s">
        <v>166</v>
      </c>
      <c r="B13" s="494">
        <v>592971.71497149998</v>
      </c>
      <c r="C13" s="494">
        <v>562312.57296040002</v>
      </c>
      <c r="D13" s="494">
        <v>854.3199525</v>
      </c>
      <c r="E13" s="494">
        <v>1177406.5180589</v>
      </c>
      <c r="F13" s="494">
        <v>25937.908348299999</v>
      </c>
      <c r="G13" s="494">
        <v>172335.74519680001</v>
      </c>
      <c r="H13" s="494">
        <v>40120.242019500001</v>
      </c>
      <c r="I13" s="494">
        <v>0</v>
      </c>
      <c r="J13" s="494">
        <v>13196.672339500001</v>
      </c>
      <c r="K13" s="494">
        <v>23411.392947100001</v>
      </c>
      <c r="L13" s="494">
        <v>0</v>
      </c>
      <c r="M13" s="494">
        <v>10745.0013476</v>
      </c>
      <c r="N13" s="494">
        <v>0</v>
      </c>
      <c r="O13" s="494">
        <v>149350.0890182</v>
      </c>
      <c r="P13" s="494">
        <v>0</v>
      </c>
      <c r="Q13" s="494">
        <v>765307.46016829996</v>
      </c>
      <c r="R13" s="494">
        <v>613177.81632750004</v>
      </c>
      <c r="S13" s="494">
        <v>854.3199525</v>
      </c>
      <c r="T13" s="494">
        <v>1339953.2794166999</v>
      </c>
      <c r="U13" s="494">
        <v>49349.301295400001</v>
      </c>
    </row>
    <row r="14" spans="1:21" ht="14" thickBot="1">
      <c r="A14" s="195" t="s">
        <v>167</v>
      </c>
      <c r="B14" s="494">
        <v>1416081.3781534</v>
      </c>
      <c r="C14" s="494">
        <v>918112.31479900004</v>
      </c>
      <c r="D14" s="494">
        <v>1900.7764365</v>
      </c>
      <c r="E14" s="494">
        <v>2620543.2924293</v>
      </c>
      <c r="F14" s="494">
        <v>54228.740513600002</v>
      </c>
      <c r="G14" s="494">
        <v>1840263.1388051</v>
      </c>
      <c r="H14" s="494">
        <v>461014.15102210001</v>
      </c>
      <c r="I14" s="494">
        <v>0</v>
      </c>
      <c r="J14" s="494">
        <v>2687004.8022158002</v>
      </c>
      <c r="K14" s="494">
        <v>60854.792332999998</v>
      </c>
      <c r="L14" s="494">
        <v>164691.06044520001</v>
      </c>
      <c r="M14" s="494">
        <v>30799.779507499999</v>
      </c>
      <c r="N14" s="494">
        <v>0</v>
      </c>
      <c r="O14" s="494">
        <v>546528.74813850003</v>
      </c>
      <c r="P14" s="494">
        <v>4866.6638991</v>
      </c>
      <c r="Q14" s="494">
        <v>3421035.5774037</v>
      </c>
      <c r="R14" s="494">
        <v>1409926.2453286001</v>
      </c>
      <c r="S14" s="494">
        <v>1900.7764365</v>
      </c>
      <c r="T14" s="494">
        <v>5854076.8427835004</v>
      </c>
      <c r="U14" s="494">
        <v>119950.1967457</v>
      </c>
    </row>
    <row r="15" spans="1:21" ht="14" thickBot="1">
      <c r="A15" s="195" t="s">
        <v>168</v>
      </c>
      <c r="B15" s="494">
        <v>575321.55089309998</v>
      </c>
      <c r="C15" s="494">
        <v>485877.7817544</v>
      </c>
      <c r="D15" s="494">
        <v>0</v>
      </c>
      <c r="E15" s="494">
        <v>795670.46678909997</v>
      </c>
      <c r="F15" s="494">
        <v>15978.376749200001</v>
      </c>
      <c r="G15" s="494">
        <v>632144.56183799997</v>
      </c>
      <c r="H15" s="494">
        <v>63099.919633600002</v>
      </c>
      <c r="I15" s="494">
        <v>0</v>
      </c>
      <c r="J15" s="494">
        <v>1034284.6700344</v>
      </c>
      <c r="K15" s="494">
        <v>11355.520862699999</v>
      </c>
      <c r="L15" s="494">
        <v>11796.165122799999</v>
      </c>
      <c r="M15" s="494">
        <v>2645.1811352</v>
      </c>
      <c r="N15" s="494">
        <v>0</v>
      </c>
      <c r="O15" s="494">
        <v>118937.46752219999</v>
      </c>
      <c r="P15" s="494">
        <v>10657.0063685</v>
      </c>
      <c r="Q15" s="494">
        <v>1219262.2778539001</v>
      </c>
      <c r="R15" s="494">
        <v>551622.88252310001</v>
      </c>
      <c r="S15" s="494">
        <v>0</v>
      </c>
      <c r="T15" s="494">
        <v>1948892.6043455999</v>
      </c>
      <c r="U15" s="494">
        <v>37990.903980499999</v>
      </c>
    </row>
    <row r="16" spans="1:21" ht="14" thickBot="1">
      <c r="A16" s="195" t="s">
        <v>169</v>
      </c>
      <c r="B16" s="494">
        <v>912089.72056799999</v>
      </c>
      <c r="C16" s="494">
        <v>3268489.7249403</v>
      </c>
      <c r="D16" s="494">
        <v>8849.6047887000004</v>
      </c>
      <c r="E16" s="494">
        <v>8719214.2593897991</v>
      </c>
      <c r="F16" s="494">
        <v>183117.11511819999</v>
      </c>
      <c r="G16" s="494">
        <v>12671.422302700001</v>
      </c>
      <c r="H16" s="494">
        <v>33993.647702599999</v>
      </c>
      <c r="I16" s="494">
        <v>0</v>
      </c>
      <c r="J16" s="494">
        <v>178047.88021420001</v>
      </c>
      <c r="K16" s="494">
        <v>1522.5804392</v>
      </c>
      <c r="L16" s="494">
        <v>19983.2998778</v>
      </c>
      <c r="M16" s="494">
        <v>23944.683456300001</v>
      </c>
      <c r="N16" s="494">
        <v>0</v>
      </c>
      <c r="O16" s="494">
        <v>179662.63530960001</v>
      </c>
      <c r="P16" s="494">
        <v>1597.7458993</v>
      </c>
      <c r="Q16" s="494">
        <v>944744.44274850003</v>
      </c>
      <c r="R16" s="494">
        <v>3326428.0560992998</v>
      </c>
      <c r="S16" s="494">
        <v>8849.6047887000004</v>
      </c>
      <c r="T16" s="494">
        <v>9076924.7749134991</v>
      </c>
      <c r="U16" s="494">
        <v>186237.44145660001</v>
      </c>
    </row>
    <row r="17" spans="1:21" ht="14" thickBot="1">
      <c r="A17" s="195" t="s">
        <v>170</v>
      </c>
      <c r="B17" s="494">
        <v>539378.57632530003</v>
      </c>
      <c r="C17" s="494">
        <v>463196.00398199999</v>
      </c>
      <c r="D17" s="494">
        <v>0</v>
      </c>
      <c r="E17" s="494">
        <v>725984.12896859995</v>
      </c>
      <c r="F17" s="494">
        <v>25986.7666235</v>
      </c>
      <c r="G17" s="494">
        <v>1582805.8173503999</v>
      </c>
      <c r="H17" s="494">
        <v>135907.59971169999</v>
      </c>
      <c r="I17" s="494">
        <v>0</v>
      </c>
      <c r="J17" s="494">
        <v>517774.03831949999</v>
      </c>
      <c r="K17" s="494">
        <v>42410.817348099998</v>
      </c>
      <c r="L17" s="494">
        <v>2832.3996836000001</v>
      </c>
      <c r="M17" s="494">
        <v>6631.9520936999998</v>
      </c>
      <c r="N17" s="494">
        <v>0</v>
      </c>
      <c r="O17" s="494">
        <v>239487.80671430001</v>
      </c>
      <c r="P17" s="494">
        <v>7613.7271294000002</v>
      </c>
      <c r="Q17" s="494">
        <v>2125016.7933593001</v>
      </c>
      <c r="R17" s="494">
        <v>605735.55578739999</v>
      </c>
      <c r="S17" s="494">
        <v>0</v>
      </c>
      <c r="T17" s="494">
        <v>1483245.9740023999</v>
      </c>
      <c r="U17" s="494">
        <v>76011.311100999999</v>
      </c>
    </row>
    <row r="18" spans="1:21" ht="14" thickBot="1">
      <c r="A18" s="195" t="s">
        <v>171</v>
      </c>
      <c r="B18" s="494">
        <v>459564.21302239998</v>
      </c>
      <c r="C18" s="494">
        <v>167895.5672657</v>
      </c>
      <c r="D18" s="494">
        <v>12770.954406000001</v>
      </c>
      <c r="E18" s="494">
        <v>533834.1969789</v>
      </c>
      <c r="F18" s="494">
        <v>12772.1391372</v>
      </c>
      <c r="G18" s="494">
        <v>2136824.0082398001</v>
      </c>
      <c r="H18" s="494">
        <v>278342.6364439</v>
      </c>
      <c r="I18" s="494">
        <v>1548.1582739</v>
      </c>
      <c r="J18" s="494">
        <v>1960000.4310745001</v>
      </c>
      <c r="K18" s="494">
        <v>34712.198289200001</v>
      </c>
      <c r="L18" s="494">
        <v>11320.1303193</v>
      </c>
      <c r="M18" s="494">
        <v>649.47085240000001</v>
      </c>
      <c r="N18" s="494">
        <v>0</v>
      </c>
      <c r="O18" s="494">
        <v>113493.8725633</v>
      </c>
      <c r="P18" s="494">
        <v>720.04709830000002</v>
      </c>
      <c r="Q18" s="494">
        <v>2607708.3515814999</v>
      </c>
      <c r="R18" s="494">
        <v>446887.67456199997</v>
      </c>
      <c r="S18" s="494">
        <v>14319.112679899999</v>
      </c>
      <c r="T18" s="494">
        <v>2607328.5006166999</v>
      </c>
      <c r="U18" s="494">
        <v>48204.384524699999</v>
      </c>
    </row>
    <row r="19" spans="1:21" ht="14" thickBot="1">
      <c r="A19" s="195" t="s">
        <v>125</v>
      </c>
      <c r="B19" s="494">
        <v>5625045.1342647998</v>
      </c>
      <c r="C19" s="494">
        <v>7914163.7208417999</v>
      </c>
      <c r="D19" s="494">
        <v>24912.489896499999</v>
      </c>
      <c r="E19" s="494">
        <v>21412118.617105801</v>
      </c>
      <c r="F19" s="494">
        <v>393097.02178160002</v>
      </c>
      <c r="G19" s="494">
        <v>7693946.4435136998</v>
      </c>
      <c r="H19" s="494">
        <v>1211485.3094555</v>
      </c>
      <c r="I19" s="494">
        <v>1548.1582739</v>
      </c>
      <c r="J19" s="494">
        <v>8527155.6299581993</v>
      </c>
      <c r="K19" s="494">
        <v>192668.22072000001</v>
      </c>
      <c r="L19" s="494">
        <v>232529.5605169</v>
      </c>
      <c r="M19" s="494">
        <v>128987.15779709999</v>
      </c>
      <c r="N19" s="494">
        <v>0</v>
      </c>
      <c r="O19" s="494">
        <v>1792805.8292322</v>
      </c>
      <c r="P19" s="494">
        <v>26293.680075799999</v>
      </c>
      <c r="Q19" s="494">
        <v>13551521.1382952</v>
      </c>
      <c r="R19" s="494">
        <v>9254636.1880945005</v>
      </c>
      <c r="S19" s="494">
        <v>26460.648170299999</v>
      </c>
      <c r="T19" s="494">
        <v>31732080.076296099</v>
      </c>
      <c r="U19" s="494">
        <v>612058.92257739999</v>
      </c>
    </row>
    <row r="21" spans="1:21">
      <c r="A21" s="190" t="s">
        <v>172</v>
      </c>
      <c r="B21" s="349">
        <v>0.15903733612045967</v>
      </c>
      <c r="C21" s="349"/>
      <c r="G21" s="349">
        <v>0.40017710576214027</v>
      </c>
      <c r="Q21" s="349">
        <v>0.24560198680795944</v>
      </c>
    </row>
    <row r="22" spans="1:21" ht="15">
      <c r="A22" s="198" t="s">
        <v>173</v>
      </c>
      <c r="B22" s="349"/>
      <c r="C22" s="199">
        <v>0.84096266387954033</v>
      </c>
      <c r="H22" s="199">
        <v>0.59982289423785973</v>
      </c>
      <c r="R22" s="199">
        <v>0.75439801319204058</v>
      </c>
    </row>
    <row r="26" spans="1:21">
      <c r="A26" s="200" t="s">
        <v>174</v>
      </c>
    </row>
  </sheetData>
  <mergeCells count="4">
    <mergeCell ref="B7:F7"/>
    <mergeCell ref="G7:K7"/>
    <mergeCell ref="L7:P7"/>
    <mergeCell ref="Q7:U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98"/>
  <sheetViews>
    <sheetView topLeftCell="A169" zoomScale="116" zoomScaleNormal="80" workbookViewId="0">
      <selection activeCell="L187" sqref="L187"/>
    </sheetView>
  </sheetViews>
  <sheetFormatPr baseColWidth="10" defaultColWidth="15.6640625" defaultRowHeight="13"/>
  <cols>
    <col min="1" max="1" width="15.6640625" style="358"/>
    <col min="2" max="2" width="38.5" style="358" customWidth="1"/>
    <col min="3" max="3" width="11.5" style="358" bestFit="1" customWidth="1"/>
    <col min="4" max="4" width="12.5" style="358" bestFit="1" customWidth="1"/>
    <col min="5" max="5" width="12.6640625" style="358" bestFit="1" customWidth="1"/>
    <col min="6" max="6" width="19" style="358" customWidth="1"/>
    <col min="7" max="7" width="11.5" style="358" customWidth="1"/>
    <col min="8" max="8" width="12.83203125" style="358" customWidth="1"/>
    <col min="9" max="9" width="10.5" style="358" bestFit="1" customWidth="1"/>
    <col min="10" max="10" width="11.5" style="358" bestFit="1" customWidth="1"/>
    <col min="11" max="11" width="12.5" style="358" bestFit="1" customWidth="1"/>
    <col min="12" max="12" width="12.6640625" style="358" bestFit="1" customWidth="1"/>
    <col min="13" max="13" width="11.83203125" style="358" customWidth="1"/>
    <col min="14" max="14" width="11" style="358" customWidth="1"/>
    <col min="15" max="15" width="12" style="358" bestFit="1" customWidth="1"/>
    <col min="16" max="16" width="10.1640625" style="358" bestFit="1" customWidth="1"/>
    <col min="17" max="17" width="11.5" style="358" bestFit="1" customWidth="1"/>
    <col min="18" max="18" width="12.5" style="358" bestFit="1" customWidth="1"/>
    <col min="19" max="19" width="12.6640625" style="358" bestFit="1" customWidth="1"/>
    <col min="20" max="20" width="10.1640625" style="358" bestFit="1" customWidth="1"/>
    <col min="21" max="21" width="10.5" style="358" bestFit="1" customWidth="1"/>
    <col min="22" max="22" width="12" style="358" bestFit="1" customWidth="1"/>
    <col min="23" max="23" width="10.1640625" style="358" bestFit="1" customWidth="1"/>
    <col min="24" max="24" width="11.5" style="358" bestFit="1" customWidth="1"/>
    <col min="25" max="25" width="12.5" style="358" bestFit="1" customWidth="1"/>
    <col min="26" max="26" width="12.6640625" style="358" bestFit="1" customWidth="1"/>
    <col min="27" max="27" width="10.1640625" style="358" bestFit="1" customWidth="1"/>
    <col min="28" max="28" width="10.5" style="358" bestFit="1" customWidth="1"/>
    <col min="29" max="29" width="12" style="358" bestFit="1" customWidth="1"/>
    <col min="30" max="30" width="10.1640625" style="358" bestFit="1" customWidth="1"/>
    <col min="31" max="31" width="34.5" style="358" customWidth="1"/>
    <col min="32" max="16384" width="15.6640625" style="358"/>
  </cols>
  <sheetData>
    <row r="1" spans="1:31" s="354" customFormat="1" ht="22" customHeight="1" thickBot="1"/>
    <row r="2" spans="1:31" ht="14" thickBot="1">
      <c r="A2" s="189" t="s">
        <v>244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</row>
    <row r="3" spans="1:31" ht="14" thickBot="1">
      <c r="A3" s="189" t="s">
        <v>245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</row>
    <row r="4" spans="1:31" ht="14" thickBot="1">
      <c r="A4" s="189" t="s">
        <v>233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</row>
    <row r="5" spans="1:31" ht="14" thickBot="1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</row>
    <row r="6" spans="1:31" ht="14" thickBot="1">
      <c r="A6" s="189" t="s">
        <v>152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</row>
    <row r="7" spans="1:31" ht="14" thickBot="1">
      <c r="A7" s="191" t="s">
        <v>153</v>
      </c>
      <c r="B7" s="201" t="s">
        <v>234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</row>
    <row r="8" spans="1:31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</row>
    <row r="9" spans="1:31">
      <c r="A9" s="363"/>
      <c r="B9" s="324" t="s">
        <v>235</v>
      </c>
      <c r="C9" s="815" t="s">
        <v>155</v>
      </c>
      <c r="D9" s="822"/>
      <c r="E9" s="822"/>
      <c r="F9" s="822"/>
      <c r="G9" s="822"/>
      <c r="H9" s="822"/>
      <c r="I9" s="822"/>
      <c r="J9" s="825" t="s">
        <v>156</v>
      </c>
      <c r="K9" s="826"/>
      <c r="L9" s="826"/>
      <c r="M9" s="826"/>
      <c r="N9" s="826"/>
      <c r="O9" s="826"/>
      <c r="P9" s="826"/>
      <c r="Q9" s="815" t="s">
        <v>157</v>
      </c>
      <c r="R9" s="822"/>
      <c r="S9" s="822"/>
      <c r="T9" s="822"/>
      <c r="U9" s="822"/>
      <c r="V9" s="822"/>
      <c r="W9" s="822"/>
      <c r="X9" s="825" t="s">
        <v>125</v>
      </c>
      <c r="Y9" s="826"/>
      <c r="Z9" s="826"/>
      <c r="AA9" s="826"/>
      <c r="AB9" s="826"/>
      <c r="AC9" s="826"/>
      <c r="AD9" s="826"/>
      <c r="AE9" s="361"/>
    </row>
    <row r="10" spans="1:31" ht="26">
      <c r="A10" s="204" t="s">
        <v>162</v>
      </c>
      <c r="B10" s="324" t="s">
        <v>236</v>
      </c>
      <c r="C10" s="364" t="s">
        <v>178</v>
      </c>
      <c r="D10" s="364" t="s">
        <v>179</v>
      </c>
      <c r="E10" s="364" t="s">
        <v>180</v>
      </c>
      <c r="F10" s="364" t="s">
        <v>181</v>
      </c>
      <c r="G10" s="364" t="s">
        <v>159</v>
      </c>
      <c r="H10" s="364" t="s">
        <v>160</v>
      </c>
      <c r="I10" s="364" t="s">
        <v>161</v>
      </c>
      <c r="J10" s="364" t="s">
        <v>178</v>
      </c>
      <c r="K10" s="364" t="s">
        <v>179</v>
      </c>
      <c r="L10" s="364" t="s">
        <v>180</v>
      </c>
      <c r="M10" s="364" t="s">
        <v>181</v>
      </c>
      <c r="N10" s="364" t="s">
        <v>159</v>
      </c>
      <c r="O10" s="364" t="s">
        <v>160</v>
      </c>
      <c r="P10" s="364" t="s">
        <v>161</v>
      </c>
      <c r="Q10" s="364" t="s">
        <v>178</v>
      </c>
      <c r="R10" s="364" t="s">
        <v>179</v>
      </c>
      <c r="S10" s="364" t="s">
        <v>180</v>
      </c>
      <c r="T10" s="364" t="s">
        <v>181</v>
      </c>
      <c r="U10" s="364" t="s">
        <v>159</v>
      </c>
      <c r="V10" s="364" t="s">
        <v>160</v>
      </c>
      <c r="W10" s="364" t="s">
        <v>161</v>
      </c>
      <c r="X10" s="364" t="s">
        <v>178</v>
      </c>
      <c r="Y10" s="364" t="s">
        <v>179</v>
      </c>
      <c r="Z10" s="364" t="s">
        <v>180</v>
      </c>
      <c r="AA10" s="364" t="s">
        <v>181</v>
      </c>
      <c r="AB10" s="364" t="s">
        <v>159</v>
      </c>
      <c r="AC10" s="364" t="s">
        <v>160</v>
      </c>
      <c r="AD10" s="364" t="s">
        <v>161</v>
      </c>
      <c r="AE10" s="361"/>
    </row>
    <row r="11" spans="1:31" ht="14" thickBot="1">
      <c r="A11" s="363"/>
      <c r="B11" s="325" t="s">
        <v>246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361"/>
    </row>
    <row r="12" spans="1:31" ht="14" thickBot="1">
      <c r="A12" s="821" t="s">
        <v>163</v>
      </c>
      <c r="B12" s="362" t="s">
        <v>247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196">
        <v>5038426.6276075998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292072.81082030002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5330499.4384279</v>
      </c>
      <c r="AD12" s="196">
        <v>0</v>
      </c>
      <c r="AE12" s="361"/>
    </row>
    <row r="13" spans="1:31" ht="14" thickBot="1">
      <c r="A13" s="822"/>
      <c r="B13" s="362" t="s">
        <v>184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636741.88992780005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18279.957727500001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655021.84765530005</v>
      </c>
      <c r="AD13" s="196">
        <v>0</v>
      </c>
      <c r="AE13" s="361"/>
    </row>
    <row r="14" spans="1:31" ht="14" thickBot="1">
      <c r="A14" s="822"/>
      <c r="B14" s="362" t="s">
        <v>94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196">
        <v>5917.1208883999998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7550.7370308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13467.8579192</v>
      </c>
      <c r="AD14" s="196">
        <v>0</v>
      </c>
      <c r="AE14" s="361"/>
    </row>
    <row r="15" spans="1:31" ht="14" thickBot="1">
      <c r="A15" s="822"/>
      <c r="B15" s="362" t="s">
        <v>248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15170.234448200001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15170.234448200001</v>
      </c>
      <c r="AD15" s="196">
        <v>0</v>
      </c>
      <c r="AE15" s="361"/>
    </row>
    <row r="16" spans="1:31" ht="14" thickBot="1">
      <c r="A16" s="822"/>
      <c r="B16" s="362" t="s">
        <v>82</v>
      </c>
      <c r="C16" s="196">
        <v>11538.1943763</v>
      </c>
      <c r="D16" s="196">
        <v>0</v>
      </c>
      <c r="E16" s="196">
        <v>0</v>
      </c>
      <c r="F16" s="196">
        <v>0</v>
      </c>
      <c r="G16" s="196">
        <v>0</v>
      </c>
      <c r="H16" s="196">
        <v>0</v>
      </c>
      <c r="I16" s="196">
        <v>4325.7064518999996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11538.1943763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4325.7064518999996</v>
      </c>
      <c r="AE16" s="361"/>
    </row>
    <row r="17" spans="1:31" ht="14" thickBot="1">
      <c r="A17" s="822"/>
      <c r="B17" s="362" t="s">
        <v>80</v>
      </c>
      <c r="C17" s="196">
        <v>311029.98353889998</v>
      </c>
      <c r="D17" s="196">
        <v>9733.0276350000004</v>
      </c>
      <c r="E17" s="196">
        <v>1969.0888696</v>
      </c>
      <c r="F17" s="196">
        <v>9110.4012588000005</v>
      </c>
      <c r="G17" s="196">
        <v>0</v>
      </c>
      <c r="H17" s="196">
        <v>0</v>
      </c>
      <c r="I17" s="196">
        <v>111743.3427983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9685.3082912999998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320715.2918302</v>
      </c>
      <c r="Y17" s="196">
        <v>9733.0276350000004</v>
      </c>
      <c r="Z17" s="196">
        <v>1969.0888696</v>
      </c>
      <c r="AA17" s="196">
        <v>9110.4012588000005</v>
      </c>
      <c r="AB17" s="196">
        <v>0</v>
      </c>
      <c r="AC17" s="196">
        <v>0</v>
      </c>
      <c r="AD17" s="196">
        <v>111743.3427983</v>
      </c>
      <c r="AE17" s="361"/>
    </row>
    <row r="18" spans="1:31" ht="14" thickBot="1">
      <c r="A18" s="822"/>
      <c r="B18" s="362" t="s">
        <v>121</v>
      </c>
      <c r="C18" s="196">
        <v>0</v>
      </c>
      <c r="D18" s="196">
        <v>0</v>
      </c>
      <c r="E18" s="196">
        <v>0</v>
      </c>
      <c r="F18" s="196">
        <v>0</v>
      </c>
      <c r="G18" s="196">
        <v>0</v>
      </c>
      <c r="H18" s="196">
        <v>0</v>
      </c>
      <c r="I18" s="196">
        <v>9119.4057346999998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808.98808039999994</v>
      </c>
      <c r="R18" s="196">
        <v>3388.5882021000002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808.98808039999994</v>
      </c>
      <c r="Y18" s="196">
        <v>3388.5882021000002</v>
      </c>
      <c r="Z18" s="196">
        <v>0</v>
      </c>
      <c r="AA18" s="196">
        <v>0</v>
      </c>
      <c r="AB18" s="196">
        <v>0</v>
      </c>
      <c r="AC18" s="196">
        <v>0</v>
      </c>
      <c r="AD18" s="196">
        <v>9119.4057346999998</v>
      </c>
      <c r="AE18" s="361"/>
    </row>
    <row r="19" spans="1:31" ht="14" thickBot="1">
      <c r="A19" s="822"/>
      <c r="B19" s="362" t="s">
        <v>249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361"/>
    </row>
    <row r="20" spans="1:31" ht="14" thickBot="1">
      <c r="A20" s="822"/>
      <c r="B20" s="362" t="s">
        <v>188</v>
      </c>
      <c r="C20" s="196">
        <v>1817.1572831000001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1938.38167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1817.1572831000001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1938.38167</v>
      </c>
      <c r="AE20" s="361"/>
    </row>
    <row r="21" spans="1:31" ht="14" thickBot="1">
      <c r="A21" s="822"/>
      <c r="B21" s="362" t="s">
        <v>111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1745.958975</v>
      </c>
      <c r="R21" s="196">
        <v>0</v>
      </c>
      <c r="S21" s="196">
        <v>1092.6652856999999</v>
      </c>
      <c r="T21" s="196">
        <v>0</v>
      </c>
      <c r="U21" s="196">
        <v>0</v>
      </c>
      <c r="V21" s="196">
        <v>0</v>
      </c>
      <c r="W21" s="196">
        <v>0</v>
      </c>
      <c r="X21" s="196">
        <v>1745.958975</v>
      </c>
      <c r="Y21" s="196">
        <v>0</v>
      </c>
      <c r="Z21" s="196">
        <v>1092.6652856999999</v>
      </c>
      <c r="AA21" s="196">
        <v>0</v>
      </c>
      <c r="AB21" s="196">
        <v>0</v>
      </c>
      <c r="AC21" s="196">
        <v>0</v>
      </c>
      <c r="AD21" s="196">
        <v>0</v>
      </c>
      <c r="AE21" s="361"/>
    </row>
    <row r="22" spans="1:31" ht="14" thickBot="1">
      <c r="A22" s="822"/>
      <c r="B22" s="362" t="s">
        <v>189</v>
      </c>
      <c r="C22" s="196">
        <v>0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4011.8364897000001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4011.8364897000001</v>
      </c>
      <c r="AA22" s="196">
        <v>0</v>
      </c>
      <c r="AB22" s="196">
        <v>0</v>
      </c>
      <c r="AC22" s="196">
        <v>0</v>
      </c>
      <c r="AD22" s="196">
        <v>0</v>
      </c>
      <c r="AE22" s="361"/>
    </row>
    <row r="23" spans="1:31" ht="14" thickBot="1">
      <c r="A23" s="822"/>
      <c r="B23" s="362" t="s">
        <v>96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573.12200689999997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573.12200689999997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361"/>
    </row>
    <row r="24" spans="1:31" ht="14" thickBot="1">
      <c r="A24" s="822"/>
      <c r="B24" s="362" t="s">
        <v>100</v>
      </c>
      <c r="C24" s="196">
        <v>0</v>
      </c>
      <c r="D24" s="196">
        <v>0</v>
      </c>
      <c r="E24" s="196">
        <v>0</v>
      </c>
      <c r="F24" s="196">
        <v>0</v>
      </c>
      <c r="G24" s="196">
        <v>1684.7722203999999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918.78613440000004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2603.5583548</v>
      </c>
      <c r="AC24" s="196">
        <v>0</v>
      </c>
      <c r="AD24" s="196">
        <v>0</v>
      </c>
      <c r="AE24" s="361"/>
    </row>
    <row r="25" spans="1:31" ht="14" thickBot="1">
      <c r="A25" s="822"/>
      <c r="B25" s="362" t="s">
        <v>83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361"/>
    </row>
    <row r="26" spans="1:31" ht="14" thickBot="1">
      <c r="A26" s="823" t="s">
        <v>164</v>
      </c>
      <c r="B26" s="362" t="s">
        <v>247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1965416.5541822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8308.3531607999994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67069.613966399993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2040794.5213094</v>
      </c>
      <c r="AD26" s="196">
        <v>0</v>
      </c>
      <c r="AE26" s="361"/>
    </row>
    <row r="27" spans="1:31" ht="14" thickBot="1">
      <c r="A27" s="818"/>
      <c r="B27" s="362" t="s">
        <v>184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630377.72004449996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107925.19895799999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2399.9345751000001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740702.85357759998</v>
      </c>
      <c r="AD27" s="196">
        <v>0</v>
      </c>
      <c r="AE27" s="361"/>
    </row>
    <row r="28" spans="1:31" ht="14" thickBot="1">
      <c r="A28" s="818"/>
      <c r="B28" s="362" t="s">
        <v>94</v>
      </c>
      <c r="C28" s="196">
        <v>0</v>
      </c>
      <c r="D28" s="196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14274.8737518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14274.8737518</v>
      </c>
      <c r="AD28" s="196">
        <v>0</v>
      </c>
      <c r="AE28" s="361"/>
    </row>
    <row r="29" spans="1:31" ht="14" thickBot="1">
      <c r="A29" s="818"/>
      <c r="B29" s="362" t="s">
        <v>248</v>
      </c>
      <c r="C29" s="196">
        <v>0</v>
      </c>
      <c r="D29" s="196">
        <v>0</v>
      </c>
      <c r="E29" s="196">
        <v>0</v>
      </c>
      <c r="F29" s="196">
        <v>0</v>
      </c>
      <c r="G29" s="196">
        <v>0</v>
      </c>
      <c r="H29" s="196">
        <v>43806.821744100002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523506.35643729998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9575.7107500999991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576888.88893150003</v>
      </c>
      <c r="AD29" s="196">
        <v>0</v>
      </c>
      <c r="AE29" s="361"/>
    </row>
    <row r="30" spans="1:31" ht="14" thickBot="1">
      <c r="A30" s="818"/>
      <c r="B30" s="362" t="s">
        <v>82</v>
      </c>
      <c r="C30" s="196">
        <v>37262.553564000002</v>
      </c>
      <c r="D30" s="196">
        <v>13989.4563674</v>
      </c>
      <c r="E30" s="196">
        <v>9553.4141696000006</v>
      </c>
      <c r="F30" s="196">
        <v>0</v>
      </c>
      <c r="G30" s="196">
        <v>0</v>
      </c>
      <c r="H30" s="196">
        <v>0</v>
      </c>
      <c r="I30" s="196">
        <v>1872.4833513000001</v>
      </c>
      <c r="J30" s="196">
        <v>18863.595544100001</v>
      </c>
      <c r="K30" s="196">
        <v>0</v>
      </c>
      <c r="L30" s="196">
        <v>448.69672270000001</v>
      </c>
      <c r="M30" s="196">
        <v>0</v>
      </c>
      <c r="N30" s="196">
        <v>0</v>
      </c>
      <c r="O30" s="196">
        <v>0</v>
      </c>
      <c r="P30" s="196">
        <v>2888.8325267999999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56126.149108099999</v>
      </c>
      <c r="Y30" s="196">
        <v>13989.4563674</v>
      </c>
      <c r="Z30" s="196">
        <v>10002.110892299999</v>
      </c>
      <c r="AA30" s="196">
        <v>0</v>
      </c>
      <c r="AB30" s="196">
        <v>0</v>
      </c>
      <c r="AC30" s="196">
        <v>0</v>
      </c>
      <c r="AD30" s="196">
        <v>4761.3158781000002</v>
      </c>
      <c r="AE30" s="361"/>
    </row>
    <row r="31" spans="1:31" ht="14" thickBot="1">
      <c r="A31" s="818"/>
      <c r="B31" s="362" t="s">
        <v>80</v>
      </c>
      <c r="C31" s="196">
        <v>238759.92547059999</v>
      </c>
      <c r="D31" s="196">
        <v>64718.260896599997</v>
      </c>
      <c r="E31" s="196">
        <v>0</v>
      </c>
      <c r="F31" s="196">
        <v>0</v>
      </c>
      <c r="G31" s="196">
        <v>0</v>
      </c>
      <c r="H31" s="196">
        <v>0</v>
      </c>
      <c r="I31" s="196">
        <v>25726.835617199999</v>
      </c>
      <c r="J31" s="196">
        <v>936689.03625590005</v>
      </c>
      <c r="K31" s="196">
        <v>275073.19436139998</v>
      </c>
      <c r="L31" s="196">
        <v>19985.642283000001</v>
      </c>
      <c r="M31" s="196">
        <v>0</v>
      </c>
      <c r="N31" s="196">
        <v>0</v>
      </c>
      <c r="O31" s="196">
        <v>0</v>
      </c>
      <c r="P31" s="196">
        <v>48167.733919899998</v>
      </c>
      <c r="Q31" s="196">
        <v>20748.843754199999</v>
      </c>
      <c r="R31" s="196">
        <v>5829.4508758000002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1196197.8054807</v>
      </c>
      <c r="Y31" s="196">
        <v>345620.90613379999</v>
      </c>
      <c r="Z31" s="196">
        <v>19985.642283000001</v>
      </c>
      <c r="AA31" s="196">
        <v>0</v>
      </c>
      <c r="AB31" s="196">
        <v>0</v>
      </c>
      <c r="AC31" s="196">
        <v>0</v>
      </c>
      <c r="AD31" s="196">
        <v>73894.569537100004</v>
      </c>
      <c r="AE31" s="361"/>
    </row>
    <row r="32" spans="1:31" ht="14" thickBot="1">
      <c r="A32" s="818"/>
      <c r="B32" s="362" t="s">
        <v>121</v>
      </c>
      <c r="C32" s="196">
        <v>7642.1974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1426.2280698</v>
      </c>
      <c r="J32" s="196">
        <v>4369.3040451999996</v>
      </c>
      <c r="K32" s="196">
        <v>6728.1951562000004</v>
      </c>
      <c r="L32" s="196">
        <v>0</v>
      </c>
      <c r="M32" s="196">
        <v>3587.2676333999998</v>
      </c>
      <c r="N32" s="196">
        <v>0</v>
      </c>
      <c r="O32" s="196">
        <v>0</v>
      </c>
      <c r="P32" s="196">
        <v>7668.8479042999998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7820.9231097000002</v>
      </c>
      <c r="X32" s="196">
        <v>12011.501445100001</v>
      </c>
      <c r="Y32" s="196">
        <v>6728.1951562000004</v>
      </c>
      <c r="Z32" s="196">
        <v>0</v>
      </c>
      <c r="AA32" s="196">
        <v>3587.2676333999998</v>
      </c>
      <c r="AB32" s="196">
        <v>0</v>
      </c>
      <c r="AC32" s="196">
        <v>0</v>
      </c>
      <c r="AD32" s="196">
        <v>16915.999083800001</v>
      </c>
      <c r="AE32" s="361"/>
    </row>
    <row r="33" spans="1:31" ht="14" thickBot="1">
      <c r="A33" s="818"/>
      <c r="B33" s="362" t="s">
        <v>249</v>
      </c>
      <c r="C33" s="196">
        <v>1365.3720685000001</v>
      </c>
      <c r="D33" s="196">
        <v>308.16240820000002</v>
      </c>
      <c r="E33" s="196">
        <v>5398.8110735999999</v>
      </c>
      <c r="F33" s="196">
        <v>0</v>
      </c>
      <c r="G33" s="196">
        <v>0</v>
      </c>
      <c r="H33" s="196">
        <v>0</v>
      </c>
      <c r="I33" s="196">
        <v>0</v>
      </c>
      <c r="J33" s="196">
        <v>2196.0251017999999</v>
      </c>
      <c r="K33" s="196">
        <v>388.91003610000001</v>
      </c>
      <c r="L33" s="196">
        <v>1507.2834795000001</v>
      </c>
      <c r="M33" s="196">
        <v>513.71025799999995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381.77254749999997</v>
      </c>
      <c r="X33" s="196">
        <v>3561.3971703000002</v>
      </c>
      <c r="Y33" s="196">
        <v>697.07244439999999</v>
      </c>
      <c r="Z33" s="196">
        <v>6906.0945530999998</v>
      </c>
      <c r="AA33" s="196">
        <v>513.71025799999995</v>
      </c>
      <c r="AB33" s="196">
        <v>0</v>
      </c>
      <c r="AC33" s="196">
        <v>0</v>
      </c>
      <c r="AD33" s="196">
        <v>381.77254749999997</v>
      </c>
      <c r="AE33" s="361"/>
    </row>
    <row r="34" spans="1:31" ht="14" thickBot="1">
      <c r="A34" s="818"/>
      <c r="B34" s="362" t="s">
        <v>188</v>
      </c>
      <c r="C34" s="196">
        <v>0</v>
      </c>
      <c r="D34" s="196">
        <v>3463.6243427999998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151466.0872564</v>
      </c>
      <c r="K34" s="196">
        <v>13284.636467800001</v>
      </c>
      <c r="L34" s="196">
        <v>15182.944231900001</v>
      </c>
      <c r="M34" s="196">
        <v>0</v>
      </c>
      <c r="N34" s="196">
        <v>0</v>
      </c>
      <c r="O34" s="196">
        <v>0</v>
      </c>
      <c r="P34" s="196">
        <v>753.64173970000002</v>
      </c>
      <c r="Q34" s="196">
        <v>0</v>
      </c>
      <c r="R34" s="196">
        <v>2005.5129101</v>
      </c>
      <c r="S34" s="196">
        <v>0</v>
      </c>
      <c r="T34" s="196">
        <v>0</v>
      </c>
      <c r="U34" s="196">
        <v>0</v>
      </c>
      <c r="V34" s="196">
        <v>0</v>
      </c>
      <c r="W34" s="196">
        <v>2827.8876166999999</v>
      </c>
      <c r="X34" s="196">
        <v>151466.0872564</v>
      </c>
      <c r="Y34" s="196">
        <v>18753.773720599998</v>
      </c>
      <c r="Z34" s="196">
        <v>15182.944231900001</v>
      </c>
      <c r="AA34" s="196">
        <v>0</v>
      </c>
      <c r="AB34" s="196">
        <v>0</v>
      </c>
      <c r="AC34" s="196">
        <v>0</v>
      </c>
      <c r="AD34" s="196">
        <v>3581.5293563999999</v>
      </c>
      <c r="AE34" s="361"/>
    </row>
    <row r="35" spans="1:31" ht="14" thickBot="1">
      <c r="A35" s="818"/>
      <c r="B35" s="362" t="s">
        <v>111</v>
      </c>
      <c r="C35" s="196">
        <v>682.13628960000005</v>
      </c>
      <c r="D35" s="196">
        <v>801.3422769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47931.332667199997</v>
      </c>
      <c r="K35" s="196">
        <v>210281.44660560001</v>
      </c>
      <c r="L35" s="196">
        <v>219339.1538533</v>
      </c>
      <c r="M35" s="196">
        <v>101927.94117979999</v>
      </c>
      <c r="N35" s="196">
        <v>0</v>
      </c>
      <c r="O35" s="196">
        <v>0</v>
      </c>
      <c r="P35" s="196">
        <v>10016.0873262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48613.468956800003</v>
      </c>
      <c r="Y35" s="196">
        <v>211082.7888825</v>
      </c>
      <c r="Z35" s="196">
        <v>219339.1538533</v>
      </c>
      <c r="AA35" s="196">
        <v>101927.94117979999</v>
      </c>
      <c r="AB35" s="196">
        <v>0</v>
      </c>
      <c r="AC35" s="196">
        <v>0</v>
      </c>
      <c r="AD35" s="196">
        <v>10016.0873262</v>
      </c>
      <c r="AE35" s="361"/>
    </row>
    <row r="36" spans="1:31" ht="14" thickBot="1">
      <c r="A36" s="818"/>
      <c r="B36" s="362" t="s">
        <v>189</v>
      </c>
      <c r="C36" s="196">
        <v>3329.0447006999998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753.64173970000002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1289.0433283</v>
      </c>
      <c r="S36" s="196">
        <v>972.82613979999996</v>
      </c>
      <c r="T36" s="196">
        <v>0</v>
      </c>
      <c r="U36" s="196">
        <v>0</v>
      </c>
      <c r="V36" s="196">
        <v>0</v>
      </c>
      <c r="W36" s="196">
        <v>0</v>
      </c>
      <c r="X36" s="196">
        <v>4082.6864403999998</v>
      </c>
      <c r="Y36" s="196">
        <v>1289.0433283</v>
      </c>
      <c r="Z36" s="196">
        <v>972.82613979999996</v>
      </c>
      <c r="AA36" s="196">
        <v>0</v>
      </c>
      <c r="AB36" s="196">
        <v>0</v>
      </c>
      <c r="AC36" s="196">
        <v>0</v>
      </c>
      <c r="AD36" s="196">
        <v>0</v>
      </c>
      <c r="AE36" s="361"/>
    </row>
    <row r="37" spans="1:31" ht="14" thickBot="1">
      <c r="A37" s="818"/>
      <c r="B37" s="362" t="s">
        <v>96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1720.5838274</v>
      </c>
      <c r="K37" s="196">
        <v>25851.262534400001</v>
      </c>
      <c r="L37" s="196">
        <v>6184.7556464999998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1720.5838274</v>
      </c>
      <c r="Y37" s="196">
        <v>25851.262534400001</v>
      </c>
      <c r="Z37" s="196">
        <v>6184.7556464999998</v>
      </c>
      <c r="AA37" s="196">
        <v>0</v>
      </c>
      <c r="AB37" s="196">
        <v>0</v>
      </c>
      <c r="AC37" s="196">
        <v>0</v>
      </c>
      <c r="AD37" s="196">
        <v>0</v>
      </c>
      <c r="AE37" s="361"/>
    </row>
    <row r="38" spans="1:31" ht="14" thickBot="1">
      <c r="A38" s="818"/>
      <c r="B38" s="362" t="s">
        <v>100</v>
      </c>
      <c r="C38" s="196">
        <v>0</v>
      </c>
      <c r="D38" s="196">
        <v>11892.012423</v>
      </c>
      <c r="E38" s="196">
        <v>0</v>
      </c>
      <c r="F38" s="196">
        <v>4850.5829987999996</v>
      </c>
      <c r="G38" s="196">
        <v>0</v>
      </c>
      <c r="H38" s="196">
        <v>0</v>
      </c>
      <c r="I38" s="196">
        <v>3039.1438721999998</v>
      </c>
      <c r="J38" s="196">
        <v>223830.6996623</v>
      </c>
      <c r="K38" s="196">
        <v>213047.88210700001</v>
      </c>
      <c r="L38" s="196">
        <v>64350.004392100003</v>
      </c>
      <c r="M38" s="196">
        <v>3051.1094721999998</v>
      </c>
      <c r="N38" s="196">
        <v>0</v>
      </c>
      <c r="O38" s="196">
        <v>0</v>
      </c>
      <c r="P38" s="196">
        <v>2968.3441742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223830.6996623</v>
      </c>
      <c r="Y38" s="196">
        <v>224939.89452999999</v>
      </c>
      <c r="Z38" s="196">
        <v>64350.004392100003</v>
      </c>
      <c r="AA38" s="196">
        <v>7901.6924710000003</v>
      </c>
      <c r="AB38" s="196">
        <v>0</v>
      </c>
      <c r="AC38" s="196">
        <v>0</v>
      </c>
      <c r="AD38" s="196">
        <v>6007.4880463999998</v>
      </c>
      <c r="AE38" s="361"/>
    </row>
    <row r="39" spans="1:31" ht="14" thickBot="1">
      <c r="A39" s="818"/>
      <c r="B39" s="362" t="s">
        <v>83</v>
      </c>
      <c r="C39" s="196">
        <v>5623.8251332</v>
      </c>
      <c r="D39" s="196">
        <v>0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1919.2792595000001</v>
      </c>
      <c r="X39" s="196">
        <v>5623.8251332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1919.2792595000001</v>
      </c>
      <c r="AE39" s="361"/>
    </row>
    <row r="40" spans="1:31" ht="14" thickBot="1">
      <c r="A40" s="821" t="s">
        <v>165</v>
      </c>
      <c r="B40" s="362" t="s">
        <v>247</v>
      </c>
      <c r="C40" s="196">
        <v>0</v>
      </c>
      <c r="D40" s="196">
        <v>0</v>
      </c>
      <c r="E40" s="196">
        <v>0</v>
      </c>
      <c r="F40" s="196">
        <v>0</v>
      </c>
      <c r="G40" s="196">
        <v>0</v>
      </c>
      <c r="H40" s="196">
        <v>551017.48688510002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40564.835897999998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26179.117903800001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617761.44068690005</v>
      </c>
      <c r="AD40" s="196">
        <v>0</v>
      </c>
      <c r="AE40" s="361"/>
    </row>
    <row r="41" spans="1:31" ht="14" thickBot="1">
      <c r="A41" s="822"/>
      <c r="B41" s="362" t="s">
        <v>184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309239.03338179999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65362.101099599997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16096.140111999999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390697.27459350001</v>
      </c>
      <c r="AD41" s="196">
        <v>0</v>
      </c>
      <c r="AE41" s="361"/>
    </row>
    <row r="42" spans="1:31" ht="14" thickBot="1">
      <c r="A42" s="822"/>
      <c r="B42" s="362" t="s">
        <v>94</v>
      </c>
      <c r="C42" s="196">
        <v>0</v>
      </c>
      <c r="D42" s="196">
        <v>0</v>
      </c>
      <c r="E42" s="196">
        <v>0</v>
      </c>
      <c r="F42" s="196">
        <v>0</v>
      </c>
      <c r="G42" s="196">
        <v>0</v>
      </c>
      <c r="H42" s="196">
        <v>523.54471569999998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12928.174348299999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7523.3280400000003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0</v>
      </c>
      <c r="AC42" s="196">
        <v>20975.047104099998</v>
      </c>
      <c r="AD42" s="196">
        <v>0</v>
      </c>
      <c r="AE42" s="361"/>
    </row>
    <row r="43" spans="1:31" ht="14" thickBot="1">
      <c r="A43" s="822"/>
      <c r="B43" s="362" t="s">
        <v>248</v>
      </c>
      <c r="C43" s="196">
        <v>0</v>
      </c>
      <c r="D43" s="196">
        <v>0</v>
      </c>
      <c r="E43" s="196">
        <v>0</v>
      </c>
      <c r="F43" s="196">
        <v>0</v>
      </c>
      <c r="G43" s="196">
        <v>0</v>
      </c>
      <c r="H43" s="196">
        <v>840.33410509999999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253.60701470000001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1093.9411198</v>
      </c>
      <c r="AD43" s="196">
        <v>0</v>
      </c>
      <c r="AE43" s="361"/>
    </row>
    <row r="44" spans="1:31" ht="14" thickBot="1">
      <c r="A44" s="822"/>
      <c r="B44" s="362" t="s">
        <v>82</v>
      </c>
      <c r="C44" s="196">
        <v>3644.4976803999998</v>
      </c>
      <c r="D44" s="196">
        <v>652.98662460000003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4099.2718874000002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863.06669350000004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8606.8362613000008</v>
      </c>
      <c r="Y44" s="196">
        <v>652.98662460000003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361"/>
    </row>
    <row r="45" spans="1:31" ht="14" thickBot="1">
      <c r="A45" s="822"/>
      <c r="B45" s="362" t="s">
        <v>80</v>
      </c>
      <c r="C45" s="196">
        <v>22095.886090299999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74942.691686599996</v>
      </c>
      <c r="K45" s="196">
        <v>31127.207733700001</v>
      </c>
      <c r="L45" s="196">
        <v>9251.3381833999993</v>
      </c>
      <c r="M45" s="196">
        <v>1985.9260753000001</v>
      </c>
      <c r="N45" s="196">
        <v>11060.494936999999</v>
      </c>
      <c r="O45" s="196">
        <v>0</v>
      </c>
      <c r="P45" s="196">
        <v>241.9612157</v>
      </c>
      <c r="Q45" s="196">
        <v>5133.1020866999997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102171.6798636</v>
      </c>
      <c r="Y45" s="196">
        <v>31127.207733700001</v>
      </c>
      <c r="Z45" s="196">
        <v>9251.3381833999993</v>
      </c>
      <c r="AA45" s="196">
        <v>1985.9260753000001</v>
      </c>
      <c r="AB45" s="196">
        <v>11060.494936999999</v>
      </c>
      <c r="AC45" s="196">
        <v>0</v>
      </c>
      <c r="AD45" s="196">
        <v>241.9612157</v>
      </c>
      <c r="AE45" s="361"/>
    </row>
    <row r="46" spans="1:31" ht="14" thickBot="1">
      <c r="A46" s="822"/>
      <c r="B46" s="362" t="s">
        <v>121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1515.9195718999999</v>
      </c>
      <c r="J46" s="196">
        <v>515.65824889999999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515.65824889999999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1515.9195718999999</v>
      </c>
      <c r="AE46" s="361"/>
    </row>
    <row r="47" spans="1:31" ht="14" thickBot="1">
      <c r="A47" s="822"/>
      <c r="B47" s="362" t="s">
        <v>249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0</v>
      </c>
      <c r="AC47" s="196">
        <v>0</v>
      </c>
      <c r="AD47" s="196">
        <v>0</v>
      </c>
      <c r="AE47" s="361"/>
    </row>
    <row r="48" spans="1:31" ht="14" thickBot="1">
      <c r="A48" s="822"/>
      <c r="B48" s="362" t="s">
        <v>188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7738.5690907999997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7738.5690907999997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361"/>
    </row>
    <row r="49" spans="1:31" ht="14" thickBot="1">
      <c r="A49" s="822"/>
      <c r="B49" s="362" t="s">
        <v>111</v>
      </c>
      <c r="C49" s="196">
        <v>4260.3819819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527.9388715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2140.6742789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6401.0562608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527.9388715</v>
      </c>
      <c r="AE49" s="361"/>
    </row>
    <row r="50" spans="1:31" ht="14" thickBot="1">
      <c r="A50" s="822"/>
      <c r="B50" s="362" t="s">
        <v>189</v>
      </c>
      <c r="C50" s="196">
        <v>0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196">
        <v>0</v>
      </c>
      <c r="AC50" s="196">
        <v>0</v>
      </c>
      <c r="AD50" s="196">
        <v>0</v>
      </c>
      <c r="AE50" s="361"/>
    </row>
    <row r="51" spans="1:31" ht="14" thickBot="1">
      <c r="A51" s="822"/>
      <c r="B51" s="362" t="s">
        <v>96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361"/>
    </row>
    <row r="52" spans="1:31" ht="14" thickBot="1">
      <c r="A52" s="822"/>
      <c r="B52" s="362" t="s">
        <v>100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6">
        <v>0</v>
      </c>
      <c r="AA52" s="196">
        <v>0</v>
      </c>
      <c r="AB52" s="196">
        <v>0</v>
      </c>
      <c r="AC52" s="196">
        <v>0</v>
      </c>
      <c r="AD52" s="196">
        <v>0</v>
      </c>
      <c r="AE52" s="361"/>
    </row>
    <row r="53" spans="1:31" ht="14" thickBot="1">
      <c r="A53" s="822"/>
      <c r="B53" s="362" t="s">
        <v>83</v>
      </c>
      <c r="C53" s="196">
        <v>1672.6313881999999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1672.6313881999999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361"/>
    </row>
    <row r="54" spans="1:31" ht="14" thickBot="1">
      <c r="A54" s="823" t="s">
        <v>166</v>
      </c>
      <c r="B54" s="362" t="s">
        <v>247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1238638.1951240001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36596.397895100003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22602.894998399999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1297837.4880176</v>
      </c>
      <c r="AD54" s="196">
        <v>0</v>
      </c>
      <c r="AE54" s="361"/>
    </row>
    <row r="55" spans="1:31" ht="14" thickBot="1">
      <c r="A55" s="818"/>
      <c r="B55" s="362" t="s">
        <v>184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997249.12180570001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198034.34639210001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42529.465930799997</v>
      </c>
      <c r="W55" s="196">
        <v>0</v>
      </c>
      <c r="X55" s="196">
        <v>0</v>
      </c>
      <c r="Y55" s="196">
        <v>0</v>
      </c>
      <c r="Z55" s="196">
        <v>0</v>
      </c>
      <c r="AA55" s="196">
        <v>0</v>
      </c>
      <c r="AB55" s="196">
        <v>0</v>
      </c>
      <c r="AC55" s="196">
        <v>1237812.9341285999</v>
      </c>
      <c r="AD55" s="196">
        <v>0</v>
      </c>
      <c r="AE55" s="361"/>
    </row>
    <row r="56" spans="1:31" ht="14" thickBot="1">
      <c r="A56" s="818"/>
      <c r="B56" s="362" t="s">
        <v>94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9982.2234138999993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5964.4723931999997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15946.695807100001</v>
      </c>
      <c r="AD56" s="196">
        <v>0</v>
      </c>
      <c r="AE56" s="361"/>
    </row>
    <row r="57" spans="1:31" ht="14" thickBot="1">
      <c r="A57" s="818"/>
      <c r="B57" s="362" t="s">
        <v>248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361"/>
    </row>
    <row r="58" spans="1:31" ht="14" thickBot="1">
      <c r="A58" s="818"/>
      <c r="B58" s="362" t="s">
        <v>82</v>
      </c>
      <c r="C58" s="196">
        <v>35804.609621000003</v>
      </c>
      <c r="D58" s="196">
        <v>2502.9578244999998</v>
      </c>
      <c r="E58" s="196">
        <v>0</v>
      </c>
      <c r="F58" s="196">
        <v>0</v>
      </c>
      <c r="G58" s="196">
        <v>0</v>
      </c>
      <c r="H58" s="196">
        <v>0</v>
      </c>
      <c r="I58" s="196">
        <v>666.71304250000003</v>
      </c>
      <c r="J58" s="196">
        <v>8949.3155036999997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3153.3120611999998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47907.237185899998</v>
      </c>
      <c r="Y58" s="196">
        <v>2502.9578244999998</v>
      </c>
      <c r="Z58" s="196">
        <v>0</v>
      </c>
      <c r="AA58" s="196">
        <v>0</v>
      </c>
      <c r="AB58" s="196">
        <v>0</v>
      </c>
      <c r="AC58" s="196">
        <v>0</v>
      </c>
      <c r="AD58" s="196">
        <v>666.71304250000003</v>
      </c>
      <c r="AE58" s="361"/>
    </row>
    <row r="59" spans="1:31" ht="14" thickBot="1">
      <c r="A59" s="818"/>
      <c r="B59" s="362" t="s">
        <v>80</v>
      </c>
      <c r="C59" s="196">
        <v>59052.004435000003</v>
      </c>
      <c r="D59" s="196">
        <v>7605.5258335999997</v>
      </c>
      <c r="E59" s="196">
        <v>0</v>
      </c>
      <c r="F59" s="196">
        <v>0</v>
      </c>
      <c r="G59" s="196">
        <v>0</v>
      </c>
      <c r="H59" s="196">
        <v>0</v>
      </c>
      <c r="I59" s="196">
        <v>11641.5576563</v>
      </c>
      <c r="J59" s="196">
        <v>1623.9732271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3012.8985247999999</v>
      </c>
      <c r="R59" s="196">
        <v>4331.0872204999996</v>
      </c>
      <c r="S59" s="196">
        <v>0</v>
      </c>
      <c r="T59" s="196">
        <v>0</v>
      </c>
      <c r="U59" s="196">
        <v>0</v>
      </c>
      <c r="V59" s="196">
        <v>0</v>
      </c>
      <c r="W59" s="196">
        <v>758.03027350000002</v>
      </c>
      <c r="X59" s="196">
        <v>63688.876186900001</v>
      </c>
      <c r="Y59" s="196">
        <v>11936.6130541</v>
      </c>
      <c r="Z59" s="196">
        <v>0</v>
      </c>
      <c r="AA59" s="196">
        <v>0</v>
      </c>
      <c r="AB59" s="196">
        <v>0</v>
      </c>
      <c r="AC59" s="196">
        <v>0</v>
      </c>
      <c r="AD59" s="196">
        <v>12399.587929900001</v>
      </c>
      <c r="AE59" s="361"/>
    </row>
    <row r="60" spans="1:31" ht="14" thickBot="1">
      <c r="A60" s="818"/>
      <c r="B60" s="362" t="s">
        <v>121</v>
      </c>
      <c r="C60" s="196">
        <v>0</v>
      </c>
      <c r="D60" s="196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4566.3273571</v>
      </c>
      <c r="J60" s="196">
        <v>21073.4336802</v>
      </c>
      <c r="K60" s="196">
        <v>8523.2025429000005</v>
      </c>
      <c r="L60" s="196">
        <v>6911.0152668999999</v>
      </c>
      <c r="M60" s="196">
        <v>3071.6060182000001</v>
      </c>
      <c r="N60" s="196">
        <v>0</v>
      </c>
      <c r="O60" s="196">
        <v>0</v>
      </c>
      <c r="P60" s="196">
        <v>2721.9778293999998</v>
      </c>
      <c r="Q60" s="196">
        <v>3588.3441733</v>
      </c>
      <c r="R60" s="196">
        <v>0</v>
      </c>
      <c r="S60" s="196">
        <v>3315.4332521000001</v>
      </c>
      <c r="T60" s="196">
        <v>0</v>
      </c>
      <c r="U60" s="196">
        <v>0</v>
      </c>
      <c r="V60" s="196">
        <v>0</v>
      </c>
      <c r="W60" s="196">
        <v>2884.8398745</v>
      </c>
      <c r="X60" s="196">
        <v>24661.7778535</v>
      </c>
      <c r="Y60" s="196">
        <v>8523.2025429000005</v>
      </c>
      <c r="Z60" s="196">
        <v>10226.448518900001</v>
      </c>
      <c r="AA60" s="196">
        <v>3071.6060182000001</v>
      </c>
      <c r="AB60" s="196">
        <v>0</v>
      </c>
      <c r="AC60" s="196">
        <v>0</v>
      </c>
      <c r="AD60" s="196">
        <v>10173.145060999999</v>
      </c>
      <c r="AE60" s="361"/>
    </row>
    <row r="61" spans="1:31" ht="14" thickBot="1">
      <c r="A61" s="818"/>
      <c r="B61" s="362" t="s">
        <v>249</v>
      </c>
      <c r="C61" s="196">
        <v>32168.8821928</v>
      </c>
      <c r="D61" s="196">
        <v>2034.578874</v>
      </c>
      <c r="E61" s="196">
        <v>692.34672680000006</v>
      </c>
      <c r="F61" s="196">
        <v>908.35253279999995</v>
      </c>
      <c r="G61" s="196">
        <v>0</v>
      </c>
      <c r="H61" s="196">
        <v>0</v>
      </c>
      <c r="I61" s="196">
        <v>15011.1327143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32168.8821928</v>
      </c>
      <c r="Y61" s="196">
        <v>2034.578874</v>
      </c>
      <c r="Z61" s="196">
        <v>692.34672680000006</v>
      </c>
      <c r="AA61" s="196">
        <v>908.35253279999995</v>
      </c>
      <c r="AB61" s="196">
        <v>0</v>
      </c>
      <c r="AC61" s="196">
        <v>0</v>
      </c>
      <c r="AD61" s="196">
        <v>15011.1327143</v>
      </c>
      <c r="AE61" s="361"/>
    </row>
    <row r="62" spans="1:31" ht="14" thickBot="1">
      <c r="A62" s="818"/>
      <c r="B62" s="362" t="s">
        <v>188</v>
      </c>
      <c r="C62" s="196">
        <v>9395.3829351000004</v>
      </c>
      <c r="D62" s="196">
        <v>0</v>
      </c>
      <c r="E62" s="196">
        <v>0</v>
      </c>
      <c r="F62" s="196">
        <v>1639.7161593999999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38355.831013100003</v>
      </c>
      <c r="R62" s="196">
        <v>6708.2742145000002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47751.213948199998</v>
      </c>
      <c r="Y62" s="196">
        <v>6708.2742145000002</v>
      </c>
      <c r="Z62" s="196">
        <v>0</v>
      </c>
      <c r="AA62" s="196">
        <v>1639.7161593999999</v>
      </c>
      <c r="AB62" s="196">
        <v>0</v>
      </c>
      <c r="AC62" s="196">
        <v>0</v>
      </c>
      <c r="AD62" s="196">
        <v>0</v>
      </c>
      <c r="AE62" s="361"/>
    </row>
    <row r="63" spans="1:31" ht="14" thickBot="1">
      <c r="A63" s="818"/>
      <c r="B63" s="362" t="s">
        <v>111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361"/>
    </row>
    <row r="64" spans="1:31" ht="14" thickBot="1">
      <c r="A64" s="818"/>
      <c r="B64" s="362" t="s">
        <v>189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4146.9275244999999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4146.9275244999999</v>
      </c>
      <c r="Y64" s="196">
        <v>0</v>
      </c>
      <c r="Z64" s="196">
        <v>0</v>
      </c>
      <c r="AA64" s="196">
        <v>0</v>
      </c>
      <c r="AB64" s="196">
        <v>0</v>
      </c>
      <c r="AC64" s="196">
        <v>0</v>
      </c>
      <c r="AD64" s="196">
        <v>0</v>
      </c>
      <c r="AE64" s="361"/>
    </row>
    <row r="65" spans="1:31" ht="14" thickBot="1">
      <c r="A65" s="818"/>
      <c r="B65" s="362" t="s">
        <v>96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361"/>
    </row>
    <row r="66" spans="1:31" ht="14" thickBot="1">
      <c r="A66" s="818"/>
      <c r="B66" s="362" t="s">
        <v>100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361"/>
    </row>
    <row r="67" spans="1:31" ht="14" thickBot="1">
      <c r="A67" s="818"/>
      <c r="B67" s="362" t="s">
        <v>83</v>
      </c>
      <c r="C67" s="196">
        <v>0</v>
      </c>
      <c r="D67" s="196">
        <v>1059.5509901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7228.0458808000003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7228.0458808000003</v>
      </c>
      <c r="Y67" s="196">
        <v>1059.5509901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361"/>
    </row>
    <row r="68" spans="1:31" ht="14" thickBot="1">
      <c r="A68" s="821" t="s">
        <v>167</v>
      </c>
      <c r="B68" s="362" t="s">
        <v>247</v>
      </c>
      <c r="C68" s="196">
        <v>0</v>
      </c>
      <c r="D68" s="196">
        <v>0</v>
      </c>
      <c r="E68" s="196">
        <v>0</v>
      </c>
      <c r="F68" s="196">
        <v>0</v>
      </c>
      <c r="G68" s="196">
        <v>0</v>
      </c>
      <c r="H68" s="196">
        <v>3301040.0919762002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324276.86727609998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46361.070924400003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3671678.0301767001</v>
      </c>
      <c r="AD68" s="196">
        <v>0</v>
      </c>
      <c r="AE68" s="361"/>
    </row>
    <row r="69" spans="1:31" ht="14" thickBot="1">
      <c r="A69" s="822"/>
      <c r="B69" s="362" t="s">
        <v>184</v>
      </c>
      <c r="C69" s="196">
        <v>0</v>
      </c>
      <c r="D69" s="196">
        <v>0</v>
      </c>
      <c r="E69" s="196">
        <v>0</v>
      </c>
      <c r="F69" s="196">
        <v>0</v>
      </c>
      <c r="G69" s="196">
        <v>0</v>
      </c>
      <c r="H69" s="196">
        <v>1204531.3918496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1848253.8582222001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6">
        <v>170957.1533035</v>
      </c>
      <c r="W69" s="196">
        <v>0</v>
      </c>
      <c r="X69" s="196">
        <v>0</v>
      </c>
      <c r="Y69" s="196">
        <v>0</v>
      </c>
      <c r="Z69" s="196">
        <v>0</v>
      </c>
      <c r="AA69" s="196">
        <v>0</v>
      </c>
      <c r="AB69" s="196">
        <v>0</v>
      </c>
      <c r="AC69" s="196">
        <v>3223742.4033753001</v>
      </c>
      <c r="AD69" s="196">
        <v>0</v>
      </c>
      <c r="AE69" s="361"/>
    </row>
    <row r="70" spans="1:31" ht="14" thickBot="1">
      <c r="A70" s="822"/>
      <c r="B70" s="362" t="s">
        <v>94</v>
      </c>
      <c r="C70" s="196">
        <v>0</v>
      </c>
      <c r="D70" s="196">
        <v>0</v>
      </c>
      <c r="E70" s="196">
        <v>0</v>
      </c>
      <c r="F70" s="196">
        <v>0</v>
      </c>
      <c r="G70" s="196">
        <v>0</v>
      </c>
      <c r="H70" s="196">
        <v>4896.4858115999996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66305.133623799993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10690.107301100001</v>
      </c>
      <c r="W70" s="196">
        <v>0</v>
      </c>
      <c r="X70" s="196">
        <v>0</v>
      </c>
      <c r="Y70" s="196">
        <v>0</v>
      </c>
      <c r="Z70" s="196">
        <v>0</v>
      </c>
      <c r="AA70" s="196">
        <v>0</v>
      </c>
      <c r="AB70" s="196">
        <v>0</v>
      </c>
      <c r="AC70" s="196">
        <v>81891.726736500001</v>
      </c>
      <c r="AD70" s="196">
        <v>0</v>
      </c>
      <c r="AE70" s="361"/>
    </row>
    <row r="71" spans="1:31" ht="14" thickBot="1">
      <c r="A71" s="822"/>
      <c r="B71" s="362" t="s">
        <v>248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11144.5032655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51166.506447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3934.2537975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66245.263510000004</v>
      </c>
      <c r="AD71" s="196">
        <v>0</v>
      </c>
      <c r="AE71" s="361"/>
    </row>
    <row r="72" spans="1:31" ht="14" thickBot="1">
      <c r="A72" s="822"/>
      <c r="B72" s="362" t="s">
        <v>82</v>
      </c>
      <c r="C72" s="196">
        <v>72149.831034999996</v>
      </c>
      <c r="D72" s="196">
        <v>15679.2344374</v>
      </c>
      <c r="E72" s="196">
        <v>7607.4823508999998</v>
      </c>
      <c r="F72" s="196">
        <v>0</v>
      </c>
      <c r="G72" s="196">
        <v>0</v>
      </c>
      <c r="H72" s="196">
        <v>0</v>
      </c>
      <c r="I72" s="196">
        <v>20919.427854599999</v>
      </c>
      <c r="J72" s="196">
        <v>54140.132215700003</v>
      </c>
      <c r="K72" s="196">
        <v>24431.969538000001</v>
      </c>
      <c r="L72" s="196">
        <v>12394.0649204</v>
      </c>
      <c r="M72" s="196">
        <v>15056.5577808</v>
      </c>
      <c r="N72" s="196">
        <v>376.28502250000003</v>
      </c>
      <c r="O72" s="196">
        <v>0</v>
      </c>
      <c r="P72" s="196">
        <v>23305.8939034</v>
      </c>
      <c r="Q72" s="196">
        <v>668.18989060000001</v>
      </c>
      <c r="R72" s="196">
        <v>5120.7733896</v>
      </c>
      <c r="S72" s="196">
        <v>3191.077127</v>
      </c>
      <c r="T72" s="196">
        <v>0</v>
      </c>
      <c r="U72" s="196">
        <v>0</v>
      </c>
      <c r="V72" s="196">
        <v>0</v>
      </c>
      <c r="W72" s="196">
        <v>0</v>
      </c>
      <c r="X72" s="196">
        <v>126958.1531413</v>
      </c>
      <c r="Y72" s="196">
        <v>45231.9773651</v>
      </c>
      <c r="Z72" s="196">
        <v>23192.624398299999</v>
      </c>
      <c r="AA72" s="196">
        <v>15056.5577808</v>
      </c>
      <c r="AB72" s="196">
        <v>376.28502250000003</v>
      </c>
      <c r="AC72" s="196">
        <v>0</v>
      </c>
      <c r="AD72" s="196">
        <v>44225.321757999998</v>
      </c>
      <c r="AE72" s="361"/>
    </row>
    <row r="73" spans="1:31" ht="14" thickBot="1">
      <c r="A73" s="822"/>
      <c r="B73" s="362" t="s">
        <v>80</v>
      </c>
      <c r="C73" s="196">
        <v>311003.256246</v>
      </c>
      <c r="D73" s="196">
        <v>71997.940700399995</v>
      </c>
      <c r="E73" s="196">
        <v>34310.250515</v>
      </c>
      <c r="F73" s="196">
        <v>8272.7907431999993</v>
      </c>
      <c r="G73" s="196">
        <v>0</v>
      </c>
      <c r="H73" s="196">
        <v>0</v>
      </c>
      <c r="I73" s="196">
        <v>69064.751756900005</v>
      </c>
      <c r="J73" s="196">
        <v>326565.51514480001</v>
      </c>
      <c r="K73" s="196">
        <v>497017.68080179999</v>
      </c>
      <c r="L73" s="196">
        <v>125268.5385087</v>
      </c>
      <c r="M73" s="196">
        <v>51454.939722900002</v>
      </c>
      <c r="N73" s="196">
        <v>0</v>
      </c>
      <c r="O73" s="196">
        <v>0</v>
      </c>
      <c r="P73" s="196">
        <v>52722.790435700001</v>
      </c>
      <c r="Q73" s="196">
        <v>25223.5422999</v>
      </c>
      <c r="R73" s="196">
        <v>67151.149328700005</v>
      </c>
      <c r="S73" s="196">
        <v>32161.5518773</v>
      </c>
      <c r="T73" s="196">
        <v>937.53270239999995</v>
      </c>
      <c r="U73" s="196">
        <v>0</v>
      </c>
      <c r="V73" s="196">
        <v>0</v>
      </c>
      <c r="W73" s="196">
        <v>0</v>
      </c>
      <c r="X73" s="196">
        <v>662792.31369069999</v>
      </c>
      <c r="Y73" s="196">
        <v>636166.77083089994</v>
      </c>
      <c r="Z73" s="196">
        <v>191740.34090099999</v>
      </c>
      <c r="AA73" s="196">
        <v>60665.263168600002</v>
      </c>
      <c r="AB73" s="196">
        <v>0</v>
      </c>
      <c r="AC73" s="196">
        <v>0</v>
      </c>
      <c r="AD73" s="196">
        <v>121787.5421926</v>
      </c>
      <c r="AE73" s="361"/>
    </row>
    <row r="74" spans="1:31" ht="14" thickBot="1">
      <c r="A74" s="822"/>
      <c r="B74" s="362" t="s">
        <v>121</v>
      </c>
      <c r="C74" s="196">
        <v>13430.696803000001</v>
      </c>
      <c r="D74" s="196">
        <v>20555.824074200002</v>
      </c>
      <c r="E74" s="196">
        <v>1425.4419937</v>
      </c>
      <c r="F74" s="196">
        <v>0</v>
      </c>
      <c r="G74" s="196">
        <v>0</v>
      </c>
      <c r="H74" s="196">
        <v>0</v>
      </c>
      <c r="I74" s="196">
        <v>14378.8562946</v>
      </c>
      <c r="J74" s="196">
        <v>128278.23011980001</v>
      </c>
      <c r="K74" s="196">
        <v>73218.240541599997</v>
      </c>
      <c r="L74" s="196">
        <v>74114.103377199994</v>
      </c>
      <c r="M74" s="196">
        <v>13653.1531141</v>
      </c>
      <c r="N74" s="196">
        <v>0</v>
      </c>
      <c r="O74" s="196">
        <v>0</v>
      </c>
      <c r="P74" s="196">
        <v>100477.5451614</v>
      </c>
      <c r="Q74" s="196">
        <v>17955.765716400001</v>
      </c>
      <c r="R74" s="196">
        <v>7310.4963301999996</v>
      </c>
      <c r="S74" s="196">
        <v>964.84888279999996</v>
      </c>
      <c r="T74" s="196">
        <v>2845.8833267999998</v>
      </c>
      <c r="U74" s="196">
        <v>0</v>
      </c>
      <c r="V74" s="196">
        <v>0</v>
      </c>
      <c r="W74" s="196">
        <v>3582.5531861999998</v>
      </c>
      <c r="X74" s="196">
        <v>159664.69263929999</v>
      </c>
      <c r="Y74" s="196">
        <v>101084.560946</v>
      </c>
      <c r="Z74" s="196">
        <v>76504.394253599996</v>
      </c>
      <c r="AA74" s="196">
        <v>16499.036441</v>
      </c>
      <c r="AB74" s="196">
        <v>0</v>
      </c>
      <c r="AC74" s="196">
        <v>0</v>
      </c>
      <c r="AD74" s="196">
        <v>118438.9546422</v>
      </c>
      <c r="AE74" s="361"/>
    </row>
    <row r="75" spans="1:31" ht="14" thickBot="1">
      <c r="A75" s="822"/>
      <c r="B75" s="362" t="s">
        <v>249</v>
      </c>
      <c r="C75" s="196">
        <v>667.8575396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664.29130250000003</v>
      </c>
      <c r="J75" s="196">
        <v>14193.3744372</v>
      </c>
      <c r="K75" s="196">
        <v>0</v>
      </c>
      <c r="L75" s="196">
        <v>0</v>
      </c>
      <c r="M75" s="196">
        <v>14300.1542799</v>
      </c>
      <c r="N75" s="196">
        <v>0</v>
      </c>
      <c r="O75" s="196">
        <v>0</v>
      </c>
      <c r="P75" s="196">
        <v>6459.0610462000004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14861.231976700001</v>
      </c>
      <c r="Y75" s="196">
        <v>0</v>
      </c>
      <c r="Z75" s="196">
        <v>0</v>
      </c>
      <c r="AA75" s="196">
        <v>14300.1542799</v>
      </c>
      <c r="AB75" s="196">
        <v>0</v>
      </c>
      <c r="AC75" s="196">
        <v>0</v>
      </c>
      <c r="AD75" s="196">
        <v>7123.3523488000001</v>
      </c>
      <c r="AE75" s="361"/>
    </row>
    <row r="76" spans="1:31" ht="14" thickBot="1">
      <c r="A76" s="822"/>
      <c r="B76" s="362" t="s">
        <v>188</v>
      </c>
      <c r="C76" s="196">
        <v>4532.0145599999996</v>
      </c>
      <c r="D76" s="196">
        <v>3095.0660081000001</v>
      </c>
      <c r="E76" s="196">
        <v>0</v>
      </c>
      <c r="F76" s="196">
        <v>0</v>
      </c>
      <c r="G76" s="196">
        <v>0</v>
      </c>
      <c r="H76" s="196">
        <v>0</v>
      </c>
      <c r="I76" s="196">
        <v>1504.3671244</v>
      </c>
      <c r="J76" s="196">
        <v>32775.595235499997</v>
      </c>
      <c r="K76" s="196">
        <v>59915.694017599999</v>
      </c>
      <c r="L76" s="196">
        <v>76301.818139900002</v>
      </c>
      <c r="M76" s="196">
        <v>47250.032591199997</v>
      </c>
      <c r="N76" s="196">
        <v>0</v>
      </c>
      <c r="O76" s="196">
        <v>0</v>
      </c>
      <c r="P76" s="196">
        <v>3050.9436427000001</v>
      </c>
      <c r="Q76" s="196">
        <v>39114.215230200003</v>
      </c>
      <c r="R76" s="196">
        <v>36335.043328100001</v>
      </c>
      <c r="S76" s="196">
        <v>11489.6898415</v>
      </c>
      <c r="T76" s="196">
        <v>0</v>
      </c>
      <c r="U76" s="196">
        <v>0</v>
      </c>
      <c r="V76" s="196">
        <v>0</v>
      </c>
      <c r="W76" s="196">
        <v>10967.290500499999</v>
      </c>
      <c r="X76" s="196">
        <v>76421.825025800004</v>
      </c>
      <c r="Y76" s="196">
        <v>99345.803353800002</v>
      </c>
      <c r="Z76" s="196">
        <v>87791.507981400006</v>
      </c>
      <c r="AA76" s="196">
        <v>47250.032591199997</v>
      </c>
      <c r="AB76" s="196">
        <v>0</v>
      </c>
      <c r="AC76" s="196">
        <v>0</v>
      </c>
      <c r="AD76" s="196">
        <v>15522.601267599999</v>
      </c>
      <c r="AE76" s="361"/>
    </row>
    <row r="77" spans="1:31" ht="14" thickBot="1">
      <c r="A77" s="822"/>
      <c r="B77" s="362" t="s">
        <v>111</v>
      </c>
      <c r="C77" s="196">
        <v>0</v>
      </c>
      <c r="D77" s="196">
        <v>0</v>
      </c>
      <c r="E77" s="196">
        <v>4044.4290411000002</v>
      </c>
      <c r="F77" s="196">
        <v>6774.3638289999999</v>
      </c>
      <c r="G77" s="196">
        <v>0</v>
      </c>
      <c r="H77" s="196">
        <v>0</v>
      </c>
      <c r="I77" s="196">
        <v>0</v>
      </c>
      <c r="J77" s="196">
        <v>17013.845715799998</v>
      </c>
      <c r="K77" s="196">
        <v>132215.96030370001</v>
      </c>
      <c r="L77" s="196">
        <v>201919.65194879999</v>
      </c>
      <c r="M77" s="196">
        <v>186529.5384547</v>
      </c>
      <c r="N77" s="196">
        <v>0</v>
      </c>
      <c r="O77" s="196">
        <v>0</v>
      </c>
      <c r="P77" s="196">
        <v>14776.916275199999</v>
      </c>
      <c r="Q77" s="196">
        <v>796.35030129999996</v>
      </c>
      <c r="R77" s="196">
        <v>49509.168934100002</v>
      </c>
      <c r="S77" s="196">
        <v>119461.9355604</v>
      </c>
      <c r="T77" s="196">
        <v>13466.199846899999</v>
      </c>
      <c r="U77" s="196">
        <v>0</v>
      </c>
      <c r="V77" s="196">
        <v>0</v>
      </c>
      <c r="W77" s="196">
        <v>0</v>
      </c>
      <c r="X77" s="196">
        <v>17810.196017099999</v>
      </c>
      <c r="Y77" s="196">
        <v>181725.12923779999</v>
      </c>
      <c r="Z77" s="196">
        <v>325426.0165503</v>
      </c>
      <c r="AA77" s="196">
        <v>206770.10213059999</v>
      </c>
      <c r="AB77" s="196">
        <v>0</v>
      </c>
      <c r="AC77" s="196">
        <v>0</v>
      </c>
      <c r="AD77" s="196">
        <v>14776.916275199999</v>
      </c>
      <c r="AE77" s="361"/>
    </row>
    <row r="78" spans="1:31" ht="14" thickBot="1">
      <c r="A78" s="822"/>
      <c r="B78" s="362" t="s">
        <v>189</v>
      </c>
      <c r="C78" s="196">
        <v>0</v>
      </c>
      <c r="D78" s="196">
        <v>0</v>
      </c>
      <c r="E78" s="196">
        <v>0</v>
      </c>
      <c r="F78" s="196">
        <v>4548.8091842000003</v>
      </c>
      <c r="G78" s="196">
        <v>0</v>
      </c>
      <c r="H78" s="196">
        <v>0</v>
      </c>
      <c r="I78" s="196">
        <v>0</v>
      </c>
      <c r="J78" s="196">
        <v>2276.2704048999999</v>
      </c>
      <c r="K78" s="196">
        <v>5895.2296076000002</v>
      </c>
      <c r="L78" s="196">
        <v>891.31965409999998</v>
      </c>
      <c r="M78" s="196">
        <v>54098.612038300002</v>
      </c>
      <c r="N78" s="196">
        <v>0</v>
      </c>
      <c r="O78" s="196">
        <v>0</v>
      </c>
      <c r="P78" s="196">
        <v>3098.2405695000002</v>
      </c>
      <c r="Q78" s="196">
        <v>0</v>
      </c>
      <c r="R78" s="196">
        <v>11543.925904</v>
      </c>
      <c r="S78" s="196">
        <v>0</v>
      </c>
      <c r="T78" s="196">
        <v>0</v>
      </c>
      <c r="U78" s="196">
        <v>0</v>
      </c>
      <c r="V78" s="196">
        <v>0</v>
      </c>
      <c r="W78" s="196">
        <v>0</v>
      </c>
      <c r="X78" s="196">
        <v>2276.2704048999999</v>
      </c>
      <c r="Y78" s="196">
        <v>17439.155511600002</v>
      </c>
      <c r="Z78" s="196">
        <v>891.31965409999998</v>
      </c>
      <c r="AA78" s="196">
        <v>58647.421222500001</v>
      </c>
      <c r="AB78" s="196">
        <v>0</v>
      </c>
      <c r="AC78" s="196">
        <v>0</v>
      </c>
      <c r="AD78" s="196">
        <v>3098.2405695000002</v>
      </c>
      <c r="AE78" s="361"/>
    </row>
    <row r="79" spans="1:31" ht="14" thickBot="1">
      <c r="A79" s="822"/>
      <c r="B79" s="362" t="s">
        <v>96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47496.7543582</v>
      </c>
      <c r="K79" s="196">
        <v>31154.5781718</v>
      </c>
      <c r="L79" s="196">
        <v>47766.414516899997</v>
      </c>
      <c r="M79" s="196">
        <v>9118.2775815999994</v>
      </c>
      <c r="N79" s="196">
        <v>0</v>
      </c>
      <c r="O79" s="196">
        <v>0</v>
      </c>
      <c r="P79" s="196">
        <v>1617.0374767000001</v>
      </c>
      <c r="Q79" s="196">
        <v>13615.557849700001</v>
      </c>
      <c r="R79" s="196">
        <v>24824.460899099999</v>
      </c>
      <c r="S79" s="196">
        <v>0</v>
      </c>
      <c r="T79" s="196">
        <v>554.15979960000004</v>
      </c>
      <c r="U79" s="196">
        <v>0</v>
      </c>
      <c r="V79" s="196">
        <v>0</v>
      </c>
      <c r="W79" s="196">
        <v>3516.4329271000001</v>
      </c>
      <c r="X79" s="196">
        <v>61112.312208000003</v>
      </c>
      <c r="Y79" s="196">
        <v>55979.039070899998</v>
      </c>
      <c r="Z79" s="196">
        <v>47766.414516899997</v>
      </c>
      <c r="AA79" s="196">
        <v>9672.4373811999994</v>
      </c>
      <c r="AB79" s="196">
        <v>0</v>
      </c>
      <c r="AC79" s="196">
        <v>0</v>
      </c>
      <c r="AD79" s="196">
        <v>5133.4704038</v>
      </c>
      <c r="AE79" s="361"/>
    </row>
    <row r="80" spans="1:31" ht="14" thickBot="1">
      <c r="A80" s="822"/>
      <c r="B80" s="362" t="s">
        <v>100</v>
      </c>
      <c r="C80" s="196">
        <v>0</v>
      </c>
      <c r="D80" s="196">
        <v>0</v>
      </c>
      <c r="E80" s="196">
        <v>0</v>
      </c>
      <c r="F80" s="196">
        <v>17877.123978</v>
      </c>
      <c r="G80" s="196">
        <v>0</v>
      </c>
      <c r="H80" s="196">
        <v>0</v>
      </c>
      <c r="I80" s="196">
        <v>0</v>
      </c>
      <c r="J80" s="196">
        <v>1651.6869799999999</v>
      </c>
      <c r="K80" s="196">
        <v>24519.430899999999</v>
      </c>
      <c r="L80" s="196">
        <v>13133.1444995</v>
      </c>
      <c r="M80" s="196">
        <v>35928.466291099998</v>
      </c>
      <c r="N80" s="196">
        <v>0</v>
      </c>
      <c r="O80" s="196">
        <v>0</v>
      </c>
      <c r="P80" s="196">
        <v>1470.1211132000001</v>
      </c>
      <c r="Q80" s="196">
        <v>2077.9758523999999</v>
      </c>
      <c r="R80" s="196">
        <v>1940.9104912</v>
      </c>
      <c r="S80" s="196">
        <v>17564.651298699999</v>
      </c>
      <c r="T80" s="196">
        <v>21960.021578299999</v>
      </c>
      <c r="U80" s="196">
        <v>0</v>
      </c>
      <c r="V80" s="196">
        <v>0</v>
      </c>
      <c r="W80" s="196">
        <v>0</v>
      </c>
      <c r="X80" s="196">
        <v>3729.6628325000001</v>
      </c>
      <c r="Y80" s="196">
        <v>26460.3413912</v>
      </c>
      <c r="Z80" s="196">
        <v>30697.7957981</v>
      </c>
      <c r="AA80" s="196">
        <v>75765.611847299995</v>
      </c>
      <c r="AB80" s="196">
        <v>0</v>
      </c>
      <c r="AC80" s="196">
        <v>0</v>
      </c>
      <c r="AD80" s="196">
        <v>1470.1211132000001</v>
      </c>
      <c r="AE80" s="361"/>
    </row>
    <row r="81" spans="1:31" ht="14" thickBot="1">
      <c r="A81" s="822"/>
      <c r="B81" s="362" t="s">
        <v>83</v>
      </c>
      <c r="C81" s="196">
        <v>4206.4407813999997</v>
      </c>
      <c r="D81" s="196">
        <v>10330.068395599999</v>
      </c>
      <c r="E81" s="196">
        <v>6805.5922346999996</v>
      </c>
      <c r="F81" s="196">
        <v>0</v>
      </c>
      <c r="G81" s="196">
        <v>0</v>
      </c>
      <c r="H81" s="196">
        <v>0</v>
      </c>
      <c r="I81" s="196">
        <v>12166.4122073</v>
      </c>
      <c r="J81" s="196">
        <v>31664.0071709</v>
      </c>
      <c r="K81" s="196">
        <v>696.561238</v>
      </c>
      <c r="L81" s="196">
        <v>17027.315852</v>
      </c>
      <c r="M81" s="196">
        <v>28531.8091934</v>
      </c>
      <c r="N81" s="196">
        <v>0</v>
      </c>
      <c r="O81" s="196">
        <v>0</v>
      </c>
      <c r="P81" s="196">
        <v>9910.9855143999994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35870.447952299997</v>
      </c>
      <c r="Y81" s="196">
        <v>11026.6296336</v>
      </c>
      <c r="Z81" s="196">
        <v>23832.908086799998</v>
      </c>
      <c r="AA81" s="196">
        <v>28531.8091934</v>
      </c>
      <c r="AB81" s="196">
        <v>0</v>
      </c>
      <c r="AC81" s="196">
        <v>0</v>
      </c>
      <c r="AD81" s="196">
        <v>22077.397721699999</v>
      </c>
      <c r="AE81" s="361"/>
    </row>
    <row r="82" spans="1:31" ht="14" thickBot="1">
      <c r="A82" s="823" t="s">
        <v>168</v>
      </c>
      <c r="B82" s="362" t="s">
        <v>247</v>
      </c>
      <c r="C82" s="196">
        <v>0</v>
      </c>
      <c r="D82" s="196">
        <v>0</v>
      </c>
      <c r="E82" s="196">
        <v>0</v>
      </c>
      <c r="F82" s="196">
        <v>0</v>
      </c>
      <c r="G82" s="196">
        <v>0</v>
      </c>
      <c r="H82" s="196">
        <v>924708.01335160004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139975.68725369999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15405.700180100001</v>
      </c>
      <c r="W82" s="196">
        <v>0</v>
      </c>
      <c r="X82" s="196">
        <v>0</v>
      </c>
      <c r="Y82" s="196">
        <v>0</v>
      </c>
      <c r="Z82" s="196">
        <v>0</v>
      </c>
      <c r="AA82" s="196">
        <v>0</v>
      </c>
      <c r="AB82" s="196">
        <v>0</v>
      </c>
      <c r="AC82" s="196">
        <v>1080089.4007854001</v>
      </c>
      <c r="AD82" s="196">
        <v>0</v>
      </c>
      <c r="AE82" s="361"/>
    </row>
    <row r="83" spans="1:31" ht="14" thickBot="1">
      <c r="A83" s="818"/>
      <c r="B83" s="362" t="s">
        <v>184</v>
      </c>
      <c r="C83" s="196">
        <v>0</v>
      </c>
      <c r="D83" s="196">
        <v>0</v>
      </c>
      <c r="E83" s="196">
        <v>0</v>
      </c>
      <c r="F83" s="196">
        <v>0</v>
      </c>
      <c r="G83" s="196">
        <v>0</v>
      </c>
      <c r="H83" s="196">
        <v>672174.46589810005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589025.07877240004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61068.9914899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1322268.5361603999</v>
      </c>
      <c r="AD83" s="196">
        <v>0</v>
      </c>
      <c r="AE83" s="361"/>
    </row>
    <row r="84" spans="1:31" ht="14" thickBot="1">
      <c r="A84" s="818"/>
      <c r="B84" s="362" t="s">
        <v>94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22022.557583900001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173314.8512638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29535.184673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224872.5935207</v>
      </c>
      <c r="AD84" s="196">
        <v>0</v>
      </c>
      <c r="AE84" s="361"/>
    </row>
    <row r="85" spans="1:31" ht="14" thickBot="1">
      <c r="A85" s="818"/>
      <c r="B85" s="362" t="s">
        <v>248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1315.5417623000001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1315.5417623000001</v>
      </c>
      <c r="AD85" s="196">
        <v>0</v>
      </c>
      <c r="AE85" s="361"/>
    </row>
    <row r="86" spans="1:31" ht="14" thickBot="1">
      <c r="A86" s="818"/>
      <c r="B86" s="362" t="s">
        <v>82</v>
      </c>
      <c r="C86" s="196">
        <v>14319.8504109</v>
      </c>
      <c r="D86" s="196">
        <v>6102.7483917</v>
      </c>
      <c r="E86" s="196">
        <v>1729.6316905000001</v>
      </c>
      <c r="F86" s="196">
        <v>953.5911787</v>
      </c>
      <c r="G86" s="196">
        <v>0</v>
      </c>
      <c r="H86" s="196">
        <v>0</v>
      </c>
      <c r="I86" s="196">
        <v>2760.1209841</v>
      </c>
      <c r="J86" s="196">
        <v>70712.386360899996</v>
      </c>
      <c r="K86" s="196">
        <v>9555.4611814</v>
      </c>
      <c r="L86" s="196">
        <v>0</v>
      </c>
      <c r="M86" s="196">
        <v>4663.3625840000004</v>
      </c>
      <c r="N86" s="196">
        <v>0</v>
      </c>
      <c r="O86" s="196">
        <v>0</v>
      </c>
      <c r="P86" s="196">
        <v>10060.0228558</v>
      </c>
      <c r="Q86" s="196">
        <v>7069.7480069000003</v>
      </c>
      <c r="R86" s="196">
        <v>1698.1395038999999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92101.984778700004</v>
      </c>
      <c r="Y86" s="196">
        <v>17356.349076899998</v>
      </c>
      <c r="Z86" s="196">
        <v>1729.6316905000001</v>
      </c>
      <c r="AA86" s="196">
        <v>5616.9537627999998</v>
      </c>
      <c r="AB86" s="196">
        <v>0</v>
      </c>
      <c r="AC86" s="196">
        <v>0</v>
      </c>
      <c r="AD86" s="196">
        <v>12820.143840000001</v>
      </c>
      <c r="AE86" s="361"/>
    </row>
    <row r="87" spans="1:31" ht="14" thickBot="1">
      <c r="A87" s="818"/>
      <c r="B87" s="362" t="s">
        <v>80</v>
      </c>
      <c r="C87" s="196">
        <v>67235.121154599998</v>
      </c>
      <c r="D87" s="196">
        <v>48940.367457699998</v>
      </c>
      <c r="E87" s="196">
        <v>25510.692851399999</v>
      </c>
      <c r="F87" s="196">
        <v>0</v>
      </c>
      <c r="G87" s="196">
        <v>0</v>
      </c>
      <c r="H87" s="196">
        <v>0</v>
      </c>
      <c r="I87" s="196">
        <v>8841.6572362999996</v>
      </c>
      <c r="J87" s="196">
        <v>329064.86747160001</v>
      </c>
      <c r="K87" s="196">
        <v>146958.04478550001</v>
      </c>
      <c r="L87" s="196">
        <v>27761.053712100002</v>
      </c>
      <c r="M87" s="196">
        <v>6008.1615310999996</v>
      </c>
      <c r="N87" s="196">
        <v>0</v>
      </c>
      <c r="O87" s="196">
        <v>0</v>
      </c>
      <c r="P87" s="196">
        <v>8186.6314420999997</v>
      </c>
      <c r="Q87" s="196">
        <v>13189.3711031</v>
      </c>
      <c r="R87" s="196">
        <v>9455.5598198999996</v>
      </c>
      <c r="S87" s="196">
        <v>2467.0627241000002</v>
      </c>
      <c r="T87" s="196">
        <v>0</v>
      </c>
      <c r="U87" s="196">
        <v>0</v>
      </c>
      <c r="V87" s="196">
        <v>0</v>
      </c>
      <c r="W87" s="196">
        <v>0</v>
      </c>
      <c r="X87" s="196">
        <v>409489.35972930002</v>
      </c>
      <c r="Y87" s="196">
        <v>205353.97206309999</v>
      </c>
      <c r="Z87" s="196">
        <v>55738.809287600001</v>
      </c>
      <c r="AA87" s="196">
        <v>6008.1615310999996</v>
      </c>
      <c r="AB87" s="196">
        <v>0</v>
      </c>
      <c r="AC87" s="196">
        <v>0</v>
      </c>
      <c r="AD87" s="196">
        <v>17028.2886784</v>
      </c>
      <c r="AE87" s="361"/>
    </row>
    <row r="88" spans="1:31" ht="14" thickBot="1">
      <c r="A88" s="818"/>
      <c r="B88" s="362" t="s">
        <v>121</v>
      </c>
      <c r="C88" s="196">
        <v>29668.477321499999</v>
      </c>
      <c r="D88" s="196">
        <v>19057.098660299998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96642.825663600001</v>
      </c>
      <c r="K88" s="196">
        <v>51843.255469800002</v>
      </c>
      <c r="L88" s="196">
        <v>1054.6306853999999</v>
      </c>
      <c r="M88" s="196">
        <v>0</v>
      </c>
      <c r="N88" s="196">
        <v>0</v>
      </c>
      <c r="O88" s="196">
        <v>0</v>
      </c>
      <c r="P88" s="196">
        <v>8430.6668260000006</v>
      </c>
      <c r="Q88" s="196">
        <v>9453.8025672999993</v>
      </c>
      <c r="R88" s="196">
        <v>6894.7675667000003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135765.1055523</v>
      </c>
      <c r="Y88" s="196">
        <v>77795.121696799994</v>
      </c>
      <c r="Z88" s="196">
        <v>1054.6306853999999</v>
      </c>
      <c r="AA88" s="196">
        <v>0</v>
      </c>
      <c r="AB88" s="196">
        <v>0</v>
      </c>
      <c r="AC88" s="196">
        <v>0</v>
      </c>
      <c r="AD88" s="196">
        <v>8430.6668260000006</v>
      </c>
      <c r="AE88" s="361"/>
    </row>
    <row r="89" spans="1:31" ht="14" thickBot="1">
      <c r="A89" s="818"/>
      <c r="B89" s="362" t="s">
        <v>249</v>
      </c>
      <c r="C89" s="196">
        <v>6709.8410285</v>
      </c>
      <c r="D89" s="196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53164.028277199999</v>
      </c>
      <c r="K89" s="196">
        <v>13940.4651005</v>
      </c>
      <c r="L89" s="196">
        <v>27599.593632100001</v>
      </c>
      <c r="M89" s="196">
        <v>2230.7141790000001</v>
      </c>
      <c r="N89" s="196">
        <v>0</v>
      </c>
      <c r="O89" s="196">
        <v>0</v>
      </c>
      <c r="P89" s="196">
        <v>3408.7053603999998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59873.869305699998</v>
      </c>
      <c r="Y89" s="196">
        <v>13940.4651005</v>
      </c>
      <c r="Z89" s="196">
        <v>27599.593632100001</v>
      </c>
      <c r="AA89" s="196">
        <v>2230.7141790000001</v>
      </c>
      <c r="AB89" s="196">
        <v>0</v>
      </c>
      <c r="AC89" s="196">
        <v>0</v>
      </c>
      <c r="AD89" s="196">
        <v>3408.7053603999998</v>
      </c>
      <c r="AE89" s="361"/>
    </row>
    <row r="90" spans="1:31" ht="14" thickBot="1">
      <c r="A90" s="818"/>
      <c r="B90" s="362" t="s">
        <v>188</v>
      </c>
      <c r="C90" s="196">
        <v>2747.6187190999999</v>
      </c>
      <c r="D90" s="196">
        <v>0</v>
      </c>
      <c r="E90" s="196">
        <v>0</v>
      </c>
      <c r="F90" s="196">
        <v>3816.2755157000001</v>
      </c>
      <c r="G90" s="196">
        <v>0</v>
      </c>
      <c r="H90" s="196">
        <v>0</v>
      </c>
      <c r="I90" s="196">
        <v>0</v>
      </c>
      <c r="J90" s="196">
        <v>35320.617550399998</v>
      </c>
      <c r="K90" s="196">
        <v>9676.9799588999995</v>
      </c>
      <c r="L90" s="196">
        <v>1188.1993067999999</v>
      </c>
      <c r="M90" s="196">
        <v>4693.5680400000001</v>
      </c>
      <c r="N90" s="196">
        <v>1512.5570201</v>
      </c>
      <c r="O90" s="196">
        <v>0</v>
      </c>
      <c r="P90" s="196">
        <v>0</v>
      </c>
      <c r="Q90" s="196">
        <v>6852.9284307999997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44921.164700300003</v>
      </c>
      <c r="Y90" s="196">
        <v>9676.9799588999995</v>
      </c>
      <c r="Z90" s="196">
        <v>1188.1993067999999</v>
      </c>
      <c r="AA90" s="196">
        <v>8509.8435556999993</v>
      </c>
      <c r="AB90" s="196">
        <v>1512.5570201</v>
      </c>
      <c r="AC90" s="196">
        <v>0</v>
      </c>
      <c r="AD90" s="196">
        <v>0</v>
      </c>
      <c r="AE90" s="361"/>
    </row>
    <row r="91" spans="1:31" ht="14" thickBot="1">
      <c r="A91" s="818"/>
      <c r="B91" s="362" t="s">
        <v>111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361"/>
    </row>
    <row r="92" spans="1:31" ht="14" thickBot="1">
      <c r="A92" s="818"/>
      <c r="B92" s="362" t="s">
        <v>189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0</v>
      </c>
      <c r="AD92" s="196">
        <v>0</v>
      </c>
      <c r="AE92" s="361"/>
    </row>
    <row r="93" spans="1:31" ht="14" thickBot="1">
      <c r="A93" s="818"/>
      <c r="B93" s="362" t="s">
        <v>96</v>
      </c>
      <c r="C93" s="196">
        <v>0</v>
      </c>
      <c r="D93" s="196">
        <v>0</v>
      </c>
      <c r="E93" s="196">
        <v>0</v>
      </c>
      <c r="F93" s="196">
        <v>0</v>
      </c>
      <c r="G93" s="196">
        <v>0</v>
      </c>
      <c r="H93" s="196">
        <v>0</v>
      </c>
      <c r="I93" s="196">
        <v>0</v>
      </c>
      <c r="J93" s="196">
        <v>0</v>
      </c>
      <c r="K93" s="196">
        <v>4326.1857528999999</v>
      </c>
      <c r="L93" s="196">
        <v>0</v>
      </c>
      <c r="M93" s="196">
        <v>0</v>
      </c>
      <c r="N93" s="196">
        <v>0</v>
      </c>
      <c r="O93" s="196">
        <v>0</v>
      </c>
      <c r="P93" s="196">
        <v>0</v>
      </c>
      <c r="Q93" s="196">
        <v>0</v>
      </c>
      <c r="R93" s="196">
        <v>0</v>
      </c>
      <c r="S93" s="196">
        <v>0</v>
      </c>
      <c r="T93" s="196">
        <v>0</v>
      </c>
      <c r="U93" s="196">
        <v>0</v>
      </c>
      <c r="V93" s="196">
        <v>0</v>
      </c>
      <c r="W93" s="196">
        <v>0</v>
      </c>
      <c r="X93" s="196">
        <v>0</v>
      </c>
      <c r="Y93" s="196">
        <v>4326.1857528999999</v>
      </c>
      <c r="Z93" s="196">
        <v>0</v>
      </c>
      <c r="AA93" s="196">
        <v>0</v>
      </c>
      <c r="AB93" s="196">
        <v>0</v>
      </c>
      <c r="AC93" s="196">
        <v>0</v>
      </c>
      <c r="AD93" s="196">
        <v>0</v>
      </c>
      <c r="AE93" s="361"/>
    </row>
    <row r="94" spans="1:31" ht="14" thickBot="1">
      <c r="A94" s="818"/>
      <c r="B94" s="362" t="s">
        <v>100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  <c r="S94" s="196">
        <v>0</v>
      </c>
      <c r="T94" s="196">
        <v>0</v>
      </c>
      <c r="U94" s="196">
        <v>0</v>
      </c>
      <c r="V94" s="196">
        <v>0</v>
      </c>
      <c r="W94" s="196">
        <v>0</v>
      </c>
      <c r="X94" s="196">
        <v>0</v>
      </c>
      <c r="Y94" s="196">
        <v>0</v>
      </c>
      <c r="Z94" s="196">
        <v>0</v>
      </c>
      <c r="AA94" s="196">
        <v>0</v>
      </c>
      <c r="AB94" s="196">
        <v>0</v>
      </c>
      <c r="AC94" s="196">
        <v>0</v>
      </c>
      <c r="AD94" s="196">
        <v>0</v>
      </c>
      <c r="AE94" s="361"/>
    </row>
    <row r="95" spans="1:31" ht="14" thickBot="1">
      <c r="A95" s="818"/>
      <c r="B95" s="362" t="s">
        <v>83</v>
      </c>
      <c r="C95" s="196">
        <v>0</v>
      </c>
      <c r="D95" s="196">
        <v>1541.261078</v>
      </c>
      <c r="E95" s="196">
        <v>1729.6316905000001</v>
      </c>
      <c r="F95" s="196">
        <v>0</v>
      </c>
      <c r="G95" s="196">
        <v>0</v>
      </c>
      <c r="H95" s="196">
        <v>0</v>
      </c>
      <c r="I95" s="196">
        <v>0</v>
      </c>
      <c r="J95" s="196">
        <v>874.94163730000002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874.94163730000002</v>
      </c>
      <c r="Y95" s="196">
        <v>1541.261078</v>
      </c>
      <c r="Z95" s="196">
        <v>1729.6316905000001</v>
      </c>
      <c r="AA95" s="196">
        <v>0</v>
      </c>
      <c r="AB95" s="196">
        <v>0</v>
      </c>
      <c r="AC95" s="196">
        <v>0</v>
      </c>
      <c r="AD95" s="196">
        <v>0</v>
      </c>
      <c r="AE95" s="361"/>
    </row>
    <row r="96" spans="1:31" ht="14" thickBot="1">
      <c r="A96" s="821" t="s">
        <v>169</v>
      </c>
      <c r="B96" s="362" t="s">
        <v>247</v>
      </c>
      <c r="C96" s="196">
        <v>0</v>
      </c>
      <c r="D96" s="196">
        <v>0</v>
      </c>
      <c r="E96" s="196">
        <v>0</v>
      </c>
      <c r="F96" s="196">
        <v>0</v>
      </c>
      <c r="G96" s="196">
        <v>0</v>
      </c>
      <c r="H96" s="196">
        <v>10203851.90652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56933.101868600002</v>
      </c>
      <c r="P96" s="196">
        <v>0</v>
      </c>
      <c r="Q96" s="196">
        <v>0</v>
      </c>
      <c r="R96" s="196">
        <v>0</v>
      </c>
      <c r="S96" s="196">
        <v>0</v>
      </c>
      <c r="T96" s="196">
        <v>0</v>
      </c>
      <c r="U96" s="196">
        <v>0</v>
      </c>
      <c r="V96" s="196">
        <v>59015.205173399998</v>
      </c>
      <c r="W96" s="196">
        <v>0</v>
      </c>
      <c r="X96" s="196">
        <v>0</v>
      </c>
      <c r="Y96" s="196">
        <v>0</v>
      </c>
      <c r="Z96" s="196">
        <v>0</v>
      </c>
      <c r="AA96" s="196">
        <v>0</v>
      </c>
      <c r="AB96" s="196">
        <v>0</v>
      </c>
      <c r="AC96" s="196">
        <v>10319800.213562001</v>
      </c>
      <c r="AD96" s="196">
        <v>0</v>
      </c>
      <c r="AE96" s="361"/>
    </row>
    <row r="97" spans="1:31" ht="14" thickBot="1">
      <c r="A97" s="822"/>
      <c r="B97" s="362" t="s">
        <v>184</v>
      </c>
      <c r="C97" s="196">
        <v>0</v>
      </c>
      <c r="D97" s="196">
        <v>0</v>
      </c>
      <c r="E97" s="196">
        <v>0</v>
      </c>
      <c r="F97" s="196">
        <v>0</v>
      </c>
      <c r="G97" s="196">
        <v>0</v>
      </c>
      <c r="H97" s="196">
        <v>2858661.8913714001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123793.09171180001</v>
      </c>
      <c r="P97" s="196">
        <v>0</v>
      </c>
      <c r="Q97" s="196">
        <v>0</v>
      </c>
      <c r="R97" s="196">
        <v>0</v>
      </c>
      <c r="S97" s="196">
        <v>0</v>
      </c>
      <c r="T97" s="196">
        <v>0</v>
      </c>
      <c r="U97" s="196">
        <v>0</v>
      </c>
      <c r="V97" s="196">
        <v>21350.8268537</v>
      </c>
      <c r="W97" s="196">
        <v>0</v>
      </c>
      <c r="X97" s="196">
        <v>0</v>
      </c>
      <c r="Y97" s="196">
        <v>0</v>
      </c>
      <c r="Z97" s="196">
        <v>0</v>
      </c>
      <c r="AA97" s="196">
        <v>0</v>
      </c>
      <c r="AB97" s="196">
        <v>0</v>
      </c>
      <c r="AC97" s="196">
        <v>3003805.8099369002</v>
      </c>
      <c r="AD97" s="196">
        <v>0</v>
      </c>
      <c r="AE97" s="361"/>
    </row>
    <row r="98" spans="1:31" ht="14" thickBot="1">
      <c r="A98" s="822"/>
      <c r="B98" s="362" t="s">
        <v>94</v>
      </c>
      <c r="C98" s="196">
        <v>0</v>
      </c>
      <c r="D98" s="196">
        <v>0</v>
      </c>
      <c r="E98" s="196">
        <v>0</v>
      </c>
      <c r="F98" s="196">
        <v>0</v>
      </c>
      <c r="G98" s="196">
        <v>0</v>
      </c>
      <c r="H98" s="196">
        <v>63208.0098297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196">
        <v>0</v>
      </c>
      <c r="S98" s="196">
        <v>0</v>
      </c>
      <c r="T98" s="196">
        <v>0</v>
      </c>
      <c r="U98" s="196">
        <v>0</v>
      </c>
      <c r="V98" s="196">
        <v>35344.845494499998</v>
      </c>
      <c r="W98" s="196">
        <v>0</v>
      </c>
      <c r="X98" s="196">
        <v>0</v>
      </c>
      <c r="Y98" s="196">
        <v>0</v>
      </c>
      <c r="Z98" s="196">
        <v>0</v>
      </c>
      <c r="AA98" s="196">
        <v>0</v>
      </c>
      <c r="AB98" s="196">
        <v>0</v>
      </c>
      <c r="AC98" s="196">
        <v>98552.855324200005</v>
      </c>
      <c r="AD98" s="196">
        <v>0</v>
      </c>
      <c r="AE98" s="361"/>
    </row>
    <row r="99" spans="1:31" ht="14" thickBot="1">
      <c r="A99" s="822"/>
      <c r="B99" s="362" t="s">
        <v>248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2292.5192809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0</v>
      </c>
      <c r="U99" s="196">
        <v>0</v>
      </c>
      <c r="V99" s="196">
        <v>6010.4675465999999</v>
      </c>
      <c r="W99" s="196">
        <v>0</v>
      </c>
      <c r="X99" s="196">
        <v>0</v>
      </c>
      <c r="Y99" s="196">
        <v>0</v>
      </c>
      <c r="Z99" s="196">
        <v>0</v>
      </c>
      <c r="AA99" s="196">
        <v>0</v>
      </c>
      <c r="AB99" s="196">
        <v>0</v>
      </c>
      <c r="AC99" s="196">
        <v>8302.9868275000008</v>
      </c>
      <c r="AD99" s="196">
        <v>0</v>
      </c>
      <c r="AE99" s="361"/>
    </row>
    <row r="100" spans="1:31" ht="14" thickBot="1">
      <c r="A100" s="822"/>
      <c r="B100" s="362" t="s">
        <v>82</v>
      </c>
      <c r="C100" s="196">
        <v>44553.667083200002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4913.4187634999998</v>
      </c>
      <c r="J100" s="196">
        <v>1344.4365931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45898.103676300001</v>
      </c>
      <c r="Y100" s="196">
        <v>0</v>
      </c>
      <c r="Z100" s="196">
        <v>0</v>
      </c>
      <c r="AA100" s="196">
        <v>0</v>
      </c>
      <c r="AB100" s="196">
        <v>0</v>
      </c>
      <c r="AC100" s="196">
        <v>0</v>
      </c>
      <c r="AD100" s="196">
        <v>4913.4187634999998</v>
      </c>
      <c r="AE100" s="361"/>
    </row>
    <row r="101" spans="1:31" ht="14" thickBot="1">
      <c r="A101" s="822"/>
      <c r="B101" s="362" t="s">
        <v>80</v>
      </c>
      <c r="C101" s="196">
        <v>368859.81336119998</v>
      </c>
      <c r="D101" s="196">
        <v>36964.739079999999</v>
      </c>
      <c r="E101" s="196">
        <v>2039.6686665</v>
      </c>
      <c r="F101" s="196">
        <v>6088.7213940000001</v>
      </c>
      <c r="G101" s="196">
        <v>0</v>
      </c>
      <c r="H101" s="196">
        <v>0</v>
      </c>
      <c r="I101" s="196">
        <v>62701.203752200003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2590.4497319000002</v>
      </c>
      <c r="R101" s="196">
        <v>21871.320968</v>
      </c>
      <c r="S101" s="196">
        <v>5354.7683200000001</v>
      </c>
      <c r="T101" s="196">
        <v>0</v>
      </c>
      <c r="U101" s="196">
        <v>0</v>
      </c>
      <c r="V101" s="196">
        <v>0</v>
      </c>
      <c r="W101" s="196">
        <v>2051.9894423000001</v>
      </c>
      <c r="X101" s="196">
        <v>371450.26309309999</v>
      </c>
      <c r="Y101" s="196">
        <v>58836.060047999999</v>
      </c>
      <c r="Z101" s="196">
        <v>7394.4369864999999</v>
      </c>
      <c r="AA101" s="196">
        <v>6088.7213940000001</v>
      </c>
      <c r="AB101" s="196">
        <v>0</v>
      </c>
      <c r="AC101" s="196">
        <v>0</v>
      </c>
      <c r="AD101" s="196">
        <v>64753.193194500003</v>
      </c>
      <c r="AE101" s="361"/>
    </row>
    <row r="102" spans="1:31" ht="14" thickBot="1">
      <c r="A102" s="822"/>
      <c r="B102" s="362" t="s">
        <v>121</v>
      </c>
      <c r="C102" s="196">
        <v>19064.945007300001</v>
      </c>
      <c r="D102" s="196">
        <v>34857.980823999998</v>
      </c>
      <c r="E102" s="196">
        <v>3590.018658</v>
      </c>
      <c r="F102" s="196">
        <v>0</v>
      </c>
      <c r="G102" s="196">
        <v>0</v>
      </c>
      <c r="H102" s="196">
        <v>0</v>
      </c>
      <c r="I102" s="196">
        <v>41447.673373099999</v>
      </c>
      <c r="J102" s="196">
        <v>33399.0899298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33392.191321099999</v>
      </c>
      <c r="R102" s="196">
        <v>0</v>
      </c>
      <c r="S102" s="196">
        <v>0</v>
      </c>
      <c r="T102" s="196">
        <v>0</v>
      </c>
      <c r="U102" s="196">
        <v>0</v>
      </c>
      <c r="V102" s="196">
        <v>0</v>
      </c>
      <c r="W102" s="196">
        <v>6001.0821034999999</v>
      </c>
      <c r="X102" s="196">
        <v>85856.226258199997</v>
      </c>
      <c r="Y102" s="196">
        <v>34857.980823999998</v>
      </c>
      <c r="Z102" s="196">
        <v>3590.018658</v>
      </c>
      <c r="AA102" s="196">
        <v>0</v>
      </c>
      <c r="AB102" s="196">
        <v>0</v>
      </c>
      <c r="AC102" s="196">
        <v>0</v>
      </c>
      <c r="AD102" s="196">
        <v>47448.755476600003</v>
      </c>
      <c r="AE102" s="361"/>
    </row>
    <row r="103" spans="1:31" ht="14" thickBot="1">
      <c r="A103" s="822"/>
      <c r="B103" s="362" t="s">
        <v>249</v>
      </c>
      <c r="C103" s="196">
        <v>7292.8764103000003</v>
      </c>
      <c r="D103" s="196">
        <v>866.80353270000001</v>
      </c>
      <c r="E103" s="196">
        <v>0</v>
      </c>
      <c r="F103" s="196">
        <v>0</v>
      </c>
      <c r="G103" s="196">
        <v>0</v>
      </c>
      <c r="H103" s="196">
        <v>0</v>
      </c>
      <c r="I103" s="196">
        <v>10965.2397253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196">
        <v>0</v>
      </c>
      <c r="S103" s="196">
        <v>0</v>
      </c>
      <c r="T103" s="196">
        <v>0</v>
      </c>
      <c r="U103" s="196">
        <v>0</v>
      </c>
      <c r="V103" s="196">
        <v>0</v>
      </c>
      <c r="W103" s="196">
        <v>0</v>
      </c>
      <c r="X103" s="196">
        <v>7292.8764103000003</v>
      </c>
      <c r="Y103" s="196">
        <v>866.80353270000001</v>
      </c>
      <c r="Z103" s="196">
        <v>0</v>
      </c>
      <c r="AA103" s="196">
        <v>0</v>
      </c>
      <c r="AB103" s="196">
        <v>0</v>
      </c>
      <c r="AC103" s="196">
        <v>0</v>
      </c>
      <c r="AD103" s="196">
        <v>10965.2397253</v>
      </c>
      <c r="AE103" s="361"/>
    </row>
    <row r="104" spans="1:31" ht="14" thickBot="1">
      <c r="A104" s="822"/>
      <c r="B104" s="362" t="s">
        <v>188</v>
      </c>
      <c r="C104" s="196">
        <v>0</v>
      </c>
      <c r="D104" s="196">
        <v>0</v>
      </c>
      <c r="E104" s="196">
        <v>0</v>
      </c>
      <c r="F104" s="196">
        <v>0</v>
      </c>
      <c r="G104" s="196">
        <v>0</v>
      </c>
      <c r="H104" s="196">
        <v>0</v>
      </c>
      <c r="I104" s="196">
        <v>25827.8479171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12532.195442099999</v>
      </c>
      <c r="R104" s="196">
        <v>0</v>
      </c>
      <c r="S104" s="196">
        <v>0</v>
      </c>
      <c r="T104" s="196">
        <v>0</v>
      </c>
      <c r="U104" s="196">
        <v>0</v>
      </c>
      <c r="V104" s="196">
        <v>0</v>
      </c>
      <c r="W104" s="196">
        <v>4022.1575376999999</v>
      </c>
      <c r="X104" s="196">
        <v>12532.195442099999</v>
      </c>
      <c r="Y104" s="196">
        <v>0</v>
      </c>
      <c r="Z104" s="196">
        <v>0</v>
      </c>
      <c r="AA104" s="196">
        <v>0</v>
      </c>
      <c r="AB104" s="196">
        <v>0</v>
      </c>
      <c r="AC104" s="196">
        <v>0</v>
      </c>
      <c r="AD104" s="196">
        <v>29850.005454800001</v>
      </c>
      <c r="AE104" s="361"/>
    </row>
    <row r="105" spans="1:31" ht="14" thickBot="1">
      <c r="A105" s="822"/>
      <c r="B105" s="362" t="s">
        <v>111</v>
      </c>
      <c r="C105" s="196">
        <v>0</v>
      </c>
      <c r="D105" s="196">
        <v>0</v>
      </c>
      <c r="E105" s="196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0</v>
      </c>
      <c r="W105" s="196">
        <v>0</v>
      </c>
      <c r="X105" s="196">
        <v>0</v>
      </c>
      <c r="Y105" s="196">
        <v>0</v>
      </c>
      <c r="Z105" s="196">
        <v>0</v>
      </c>
      <c r="AA105" s="196">
        <v>0</v>
      </c>
      <c r="AB105" s="196">
        <v>0</v>
      </c>
      <c r="AC105" s="196">
        <v>0</v>
      </c>
      <c r="AD105" s="196">
        <v>0</v>
      </c>
      <c r="AE105" s="361"/>
    </row>
    <row r="106" spans="1:31" ht="14" thickBot="1">
      <c r="A106" s="822"/>
      <c r="B106" s="362" t="s">
        <v>189</v>
      </c>
      <c r="C106" s="196">
        <v>0</v>
      </c>
      <c r="D106" s="196">
        <v>0</v>
      </c>
      <c r="E106" s="196">
        <v>0</v>
      </c>
      <c r="F106" s="196">
        <v>0</v>
      </c>
      <c r="G106" s="196">
        <v>0</v>
      </c>
      <c r="H106" s="196">
        <v>0</v>
      </c>
      <c r="I106" s="196">
        <v>6299.8529255000003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196">
        <v>0</v>
      </c>
      <c r="R106" s="196">
        <v>0</v>
      </c>
      <c r="S106" s="196">
        <v>0</v>
      </c>
      <c r="T106" s="196">
        <v>0</v>
      </c>
      <c r="U106" s="196">
        <v>0</v>
      </c>
      <c r="V106" s="196">
        <v>0</v>
      </c>
      <c r="W106" s="196">
        <v>0</v>
      </c>
      <c r="X106" s="196">
        <v>0</v>
      </c>
      <c r="Y106" s="196">
        <v>0</v>
      </c>
      <c r="Z106" s="196">
        <v>0</v>
      </c>
      <c r="AA106" s="196">
        <v>0</v>
      </c>
      <c r="AB106" s="196">
        <v>0</v>
      </c>
      <c r="AC106" s="196">
        <v>0</v>
      </c>
      <c r="AD106" s="196">
        <v>6299.8529255000003</v>
      </c>
      <c r="AE106" s="361"/>
    </row>
    <row r="107" spans="1:31" ht="14" thickBot="1">
      <c r="A107" s="822"/>
      <c r="B107" s="362" t="s">
        <v>96</v>
      </c>
      <c r="C107" s="196">
        <v>7422.9145176000002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4736.1432826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12159.0578002</v>
      </c>
      <c r="Y107" s="196">
        <v>0</v>
      </c>
      <c r="Z107" s="196">
        <v>0</v>
      </c>
      <c r="AA107" s="196">
        <v>0</v>
      </c>
      <c r="AB107" s="196">
        <v>0</v>
      </c>
      <c r="AC107" s="196">
        <v>0</v>
      </c>
      <c r="AD107" s="196">
        <v>0</v>
      </c>
      <c r="AE107" s="361"/>
    </row>
    <row r="108" spans="1:31" ht="14" thickBot="1">
      <c r="A108" s="822"/>
      <c r="B108" s="362" t="s">
        <v>100</v>
      </c>
      <c r="C108" s="196">
        <v>0</v>
      </c>
      <c r="D108" s="196">
        <v>0</v>
      </c>
      <c r="E108" s="196">
        <v>0</v>
      </c>
      <c r="F108" s="196">
        <v>0</v>
      </c>
      <c r="G108" s="196">
        <v>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196">
        <v>0</v>
      </c>
      <c r="R108" s="196">
        <v>0</v>
      </c>
      <c r="S108" s="196">
        <v>0</v>
      </c>
      <c r="T108" s="196">
        <v>9409.8036243999995</v>
      </c>
      <c r="U108" s="196">
        <v>0</v>
      </c>
      <c r="V108" s="196">
        <v>0</v>
      </c>
      <c r="W108" s="196">
        <v>0</v>
      </c>
      <c r="X108" s="196">
        <v>0</v>
      </c>
      <c r="Y108" s="196">
        <v>0</v>
      </c>
      <c r="Z108" s="196">
        <v>0</v>
      </c>
      <c r="AA108" s="196">
        <v>9409.8036243999995</v>
      </c>
      <c r="AB108" s="196">
        <v>0</v>
      </c>
      <c r="AC108" s="196">
        <v>0</v>
      </c>
      <c r="AD108" s="196">
        <v>0</v>
      </c>
      <c r="AE108" s="361"/>
    </row>
    <row r="109" spans="1:31" ht="14" thickBot="1">
      <c r="A109" s="822"/>
      <c r="B109" s="362" t="s">
        <v>83</v>
      </c>
      <c r="C109" s="196">
        <v>14051.4304335</v>
      </c>
      <c r="D109" s="196">
        <v>0</v>
      </c>
      <c r="E109" s="196">
        <v>0</v>
      </c>
      <c r="F109" s="196">
        <v>0</v>
      </c>
      <c r="G109" s="196">
        <v>0</v>
      </c>
      <c r="H109" s="196">
        <v>0</v>
      </c>
      <c r="I109" s="196">
        <v>13374.857269599999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196">
        <v>0</v>
      </c>
      <c r="S109" s="196">
        <v>0</v>
      </c>
      <c r="T109" s="196">
        <v>0</v>
      </c>
      <c r="U109" s="196">
        <v>0</v>
      </c>
      <c r="V109" s="196">
        <v>0</v>
      </c>
      <c r="W109" s="196">
        <v>0</v>
      </c>
      <c r="X109" s="196">
        <v>14051.4304335</v>
      </c>
      <c r="Y109" s="196">
        <v>0</v>
      </c>
      <c r="Z109" s="196">
        <v>0</v>
      </c>
      <c r="AA109" s="196">
        <v>0</v>
      </c>
      <c r="AB109" s="196">
        <v>0</v>
      </c>
      <c r="AC109" s="196">
        <v>0</v>
      </c>
      <c r="AD109" s="196">
        <v>13374.857269599999</v>
      </c>
      <c r="AE109" s="361"/>
    </row>
    <row r="110" spans="1:31" ht="14" thickBot="1">
      <c r="A110" s="823" t="s">
        <v>170</v>
      </c>
      <c r="B110" s="362" t="s">
        <v>247</v>
      </c>
      <c r="C110" s="196">
        <v>0</v>
      </c>
      <c r="D110" s="196">
        <v>0</v>
      </c>
      <c r="E110" s="196">
        <v>0</v>
      </c>
      <c r="F110" s="196">
        <v>0</v>
      </c>
      <c r="G110" s="196">
        <v>0</v>
      </c>
      <c r="H110" s="196">
        <v>1054897.7013756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214791.94507409999</v>
      </c>
      <c r="P110" s="196">
        <v>0</v>
      </c>
      <c r="Q110" s="196">
        <v>0</v>
      </c>
      <c r="R110" s="196">
        <v>0</v>
      </c>
      <c r="S110" s="196">
        <v>0</v>
      </c>
      <c r="T110" s="196">
        <v>0</v>
      </c>
      <c r="U110" s="196">
        <v>0</v>
      </c>
      <c r="V110" s="196">
        <v>25458.6563565</v>
      </c>
      <c r="W110" s="196">
        <v>0</v>
      </c>
      <c r="X110" s="196">
        <v>0</v>
      </c>
      <c r="Y110" s="196">
        <v>0</v>
      </c>
      <c r="Z110" s="196">
        <v>0</v>
      </c>
      <c r="AA110" s="196">
        <v>0</v>
      </c>
      <c r="AB110" s="196">
        <v>0</v>
      </c>
      <c r="AC110" s="196">
        <v>1295148.3028062</v>
      </c>
      <c r="AD110" s="196">
        <v>0</v>
      </c>
      <c r="AE110" s="361"/>
    </row>
    <row r="111" spans="1:31" ht="14" thickBot="1">
      <c r="A111" s="818"/>
      <c r="B111" s="362" t="s">
        <v>184</v>
      </c>
      <c r="C111" s="196">
        <v>0</v>
      </c>
      <c r="D111" s="196">
        <v>0</v>
      </c>
      <c r="E111" s="196">
        <v>0</v>
      </c>
      <c r="F111" s="196">
        <v>0</v>
      </c>
      <c r="G111" s="196">
        <v>0</v>
      </c>
      <c r="H111" s="196">
        <v>516150.54752949998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1414754.9149154001</v>
      </c>
      <c r="P111" s="196">
        <v>0</v>
      </c>
      <c r="Q111" s="196">
        <v>0</v>
      </c>
      <c r="R111" s="196">
        <v>0</v>
      </c>
      <c r="S111" s="196">
        <v>0</v>
      </c>
      <c r="T111" s="196">
        <v>0</v>
      </c>
      <c r="U111" s="196">
        <v>0</v>
      </c>
      <c r="V111" s="196">
        <v>48159.988252499999</v>
      </c>
      <c r="W111" s="196">
        <v>0</v>
      </c>
      <c r="X111" s="196">
        <v>0</v>
      </c>
      <c r="Y111" s="196">
        <v>0</v>
      </c>
      <c r="Z111" s="196">
        <v>0</v>
      </c>
      <c r="AA111" s="196">
        <v>0</v>
      </c>
      <c r="AB111" s="196">
        <v>0</v>
      </c>
      <c r="AC111" s="196">
        <v>1979065.4506973999</v>
      </c>
      <c r="AD111" s="196">
        <v>0</v>
      </c>
      <c r="AE111" s="361"/>
    </row>
    <row r="112" spans="1:31" ht="14" thickBot="1">
      <c r="A112" s="818"/>
      <c r="B112" s="362" t="s">
        <v>94</v>
      </c>
      <c r="C112" s="196">
        <v>0</v>
      </c>
      <c r="D112" s="196">
        <v>0</v>
      </c>
      <c r="E112" s="196">
        <v>0</v>
      </c>
      <c r="F112" s="196">
        <v>0</v>
      </c>
      <c r="G112" s="196">
        <v>0</v>
      </c>
      <c r="H112" s="196">
        <v>5787.7503739000003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62052.321344800002</v>
      </c>
      <c r="P112" s="196">
        <v>0</v>
      </c>
      <c r="Q112" s="196">
        <v>0</v>
      </c>
      <c r="R112" s="196">
        <v>0</v>
      </c>
      <c r="S112" s="196">
        <v>0</v>
      </c>
      <c r="T112" s="196">
        <v>0</v>
      </c>
      <c r="U112" s="196">
        <v>0</v>
      </c>
      <c r="V112" s="196">
        <v>35547.161561000001</v>
      </c>
      <c r="W112" s="196">
        <v>0</v>
      </c>
      <c r="X112" s="196">
        <v>0</v>
      </c>
      <c r="Y112" s="196">
        <v>0</v>
      </c>
      <c r="Z112" s="196">
        <v>0</v>
      </c>
      <c r="AA112" s="196">
        <v>0</v>
      </c>
      <c r="AB112" s="196">
        <v>0</v>
      </c>
      <c r="AC112" s="196">
        <v>103387.2332797</v>
      </c>
      <c r="AD112" s="196">
        <v>0</v>
      </c>
      <c r="AE112" s="361"/>
    </row>
    <row r="113" spans="1:31" ht="14" thickBot="1">
      <c r="A113" s="818"/>
      <c r="B113" s="362" t="s">
        <v>248</v>
      </c>
      <c r="C113" s="196">
        <v>0</v>
      </c>
      <c r="D113" s="196">
        <v>0</v>
      </c>
      <c r="E113" s="196">
        <v>0</v>
      </c>
      <c r="F113" s="196">
        <v>0</v>
      </c>
      <c r="G113" s="196">
        <v>0</v>
      </c>
      <c r="H113" s="196">
        <v>0</v>
      </c>
      <c r="I113" s="196">
        <v>0</v>
      </c>
      <c r="J113" s="196">
        <v>0</v>
      </c>
      <c r="K113" s="196">
        <v>0</v>
      </c>
      <c r="L113" s="196">
        <v>0</v>
      </c>
      <c r="M113" s="196">
        <v>0</v>
      </c>
      <c r="N113" s="196">
        <v>0</v>
      </c>
      <c r="O113" s="196">
        <v>358.23280410000001</v>
      </c>
      <c r="P113" s="196">
        <v>0</v>
      </c>
      <c r="Q113" s="196">
        <v>0</v>
      </c>
      <c r="R113" s="196">
        <v>0</v>
      </c>
      <c r="S113" s="196">
        <v>0</v>
      </c>
      <c r="T113" s="196">
        <v>0</v>
      </c>
      <c r="U113" s="196">
        <v>0</v>
      </c>
      <c r="V113" s="196">
        <v>5619.1604903999996</v>
      </c>
      <c r="W113" s="196">
        <v>0</v>
      </c>
      <c r="X113" s="196">
        <v>0</v>
      </c>
      <c r="Y113" s="196">
        <v>0</v>
      </c>
      <c r="Z113" s="196">
        <v>0</v>
      </c>
      <c r="AA113" s="196">
        <v>0</v>
      </c>
      <c r="AB113" s="196">
        <v>0</v>
      </c>
      <c r="AC113" s="196">
        <v>5977.3932944999997</v>
      </c>
      <c r="AD113" s="196">
        <v>0</v>
      </c>
      <c r="AE113" s="361"/>
    </row>
    <row r="114" spans="1:31" ht="14" thickBot="1">
      <c r="A114" s="818"/>
      <c r="B114" s="362" t="s">
        <v>82</v>
      </c>
      <c r="C114" s="196">
        <v>23450.103005100002</v>
      </c>
      <c r="D114" s="196">
        <v>1847.5191076000001</v>
      </c>
      <c r="E114" s="196">
        <v>0</v>
      </c>
      <c r="F114" s="196">
        <v>0</v>
      </c>
      <c r="G114" s="196">
        <v>0</v>
      </c>
      <c r="H114" s="196">
        <v>0</v>
      </c>
      <c r="I114" s="196">
        <v>2785.8917875000002</v>
      </c>
      <c r="J114" s="196">
        <v>103376.8366981</v>
      </c>
      <c r="K114" s="196">
        <v>8952.8595081999993</v>
      </c>
      <c r="L114" s="196">
        <v>6728.7067987999999</v>
      </c>
      <c r="M114" s="196">
        <v>0</v>
      </c>
      <c r="N114" s="196">
        <v>0</v>
      </c>
      <c r="O114" s="196">
        <v>0</v>
      </c>
      <c r="P114" s="196">
        <v>27992.7593729</v>
      </c>
      <c r="Q114" s="196">
        <v>1718.4994775</v>
      </c>
      <c r="R114" s="196">
        <v>0</v>
      </c>
      <c r="S114" s="196">
        <v>0</v>
      </c>
      <c r="T114" s="196">
        <v>0</v>
      </c>
      <c r="U114" s="196">
        <v>0</v>
      </c>
      <c r="V114" s="196">
        <v>0</v>
      </c>
      <c r="W114" s="196">
        <v>0</v>
      </c>
      <c r="X114" s="196">
        <v>128545.43918070001</v>
      </c>
      <c r="Y114" s="196">
        <v>10800.3786158</v>
      </c>
      <c r="Z114" s="196">
        <v>6728.7067987999999</v>
      </c>
      <c r="AA114" s="196">
        <v>0</v>
      </c>
      <c r="AB114" s="196">
        <v>0</v>
      </c>
      <c r="AC114" s="196">
        <v>0</v>
      </c>
      <c r="AD114" s="196">
        <v>30778.651160400001</v>
      </c>
      <c r="AE114" s="361"/>
    </row>
    <row r="115" spans="1:31" ht="14" thickBot="1">
      <c r="A115" s="818"/>
      <c r="B115" s="362" t="s">
        <v>80</v>
      </c>
      <c r="C115" s="196">
        <v>69966.615731900005</v>
      </c>
      <c r="D115" s="196">
        <v>2258.318272</v>
      </c>
      <c r="E115" s="196">
        <v>0</v>
      </c>
      <c r="F115" s="196">
        <v>0</v>
      </c>
      <c r="G115" s="196">
        <v>0</v>
      </c>
      <c r="H115" s="196">
        <v>0</v>
      </c>
      <c r="I115" s="196">
        <v>12924.8822373</v>
      </c>
      <c r="J115" s="196">
        <v>85124.170049399996</v>
      </c>
      <c r="K115" s="196">
        <v>65559.271435699993</v>
      </c>
      <c r="L115" s="196">
        <v>25184.749669299999</v>
      </c>
      <c r="M115" s="196">
        <v>10860.502399499999</v>
      </c>
      <c r="N115" s="196">
        <v>0</v>
      </c>
      <c r="O115" s="196">
        <v>0</v>
      </c>
      <c r="P115" s="196">
        <v>13952.703097899999</v>
      </c>
      <c r="Q115" s="196">
        <v>17901.497027699999</v>
      </c>
      <c r="R115" s="196">
        <v>4443.5259480000004</v>
      </c>
      <c r="S115" s="196">
        <v>0</v>
      </c>
      <c r="T115" s="196">
        <v>0</v>
      </c>
      <c r="U115" s="196">
        <v>0</v>
      </c>
      <c r="V115" s="196">
        <v>0</v>
      </c>
      <c r="W115" s="196">
        <v>15702.3661823</v>
      </c>
      <c r="X115" s="196">
        <v>172992.282809</v>
      </c>
      <c r="Y115" s="196">
        <v>72261.115655600006</v>
      </c>
      <c r="Z115" s="196">
        <v>25184.749669299999</v>
      </c>
      <c r="AA115" s="196">
        <v>10860.502399499999</v>
      </c>
      <c r="AB115" s="196">
        <v>0</v>
      </c>
      <c r="AC115" s="196">
        <v>0</v>
      </c>
      <c r="AD115" s="196">
        <v>42579.951517499998</v>
      </c>
      <c r="AE115" s="361"/>
    </row>
    <row r="116" spans="1:31" ht="14" thickBot="1">
      <c r="A116" s="818"/>
      <c r="B116" s="362" t="s">
        <v>121</v>
      </c>
      <c r="C116" s="196">
        <v>10682.3375062</v>
      </c>
      <c r="D116" s="196">
        <v>7417.6401159999996</v>
      </c>
      <c r="E116" s="196">
        <v>0</v>
      </c>
      <c r="F116" s="196">
        <v>0</v>
      </c>
      <c r="G116" s="196">
        <v>0</v>
      </c>
      <c r="H116" s="196">
        <v>0</v>
      </c>
      <c r="I116" s="196">
        <v>3397.3584262999998</v>
      </c>
      <c r="J116" s="196">
        <v>85159.743518799994</v>
      </c>
      <c r="K116" s="196">
        <v>16131.7215667</v>
      </c>
      <c r="L116" s="196">
        <v>767.65072369999996</v>
      </c>
      <c r="M116" s="196">
        <v>0</v>
      </c>
      <c r="N116" s="196">
        <v>1995.2266602</v>
      </c>
      <c r="O116" s="196">
        <v>0</v>
      </c>
      <c r="P116" s="196">
        <v>15837.5311434</v>
      </c>
      <c r="Q116" s="196">
        <v>11091.251071500001</v>
      </c>
      <c r="R116" s="196">
        <v>0</v>
      </c>
      <c r="S116" s="196">
        <v>0</v>
      </c>
      <c r="T116" s="196">
        <v>0</v>
      </c>
      <c r="U116" s="196">
        <v>0</v>
      </c>
      <c r="V116" s="196">
        <v>0</v>
      </c>
      <c r="W116" s="196">
        <v>0</v>
      </c>
      <c r="X116" s="196">
        <v>106933.3320965</v>
      </c>
      <c r="Y116" s="196">
        <v>23549.361682700001</v>
      </c>
      <c r="Z116" s="196">
        <v>767.65072369999996</v>
      </c>
      <c r="AA116" s="196">
        <v>0</v>
      </c>
      <c r="AB116" s="196">
        <v>1995.2266602</v>
      </c>
      <c r="AC116" s="196">
        <v>0</v>
      </c>
      <c r="AD116" s="196">
        <v>19234.889569700001</v>
      </c>
      <c r="AE116" s="361"/>
    </row>
    <row r="117" spans="1:31" ht="14" thickBot="1">
      <c r="A117" s="818"/>
      <c r="B117" s="362" t="s">
        <v>249</v>
      </c>
      <c r="C117" s="196">
        <v>7354.3364568999996</v>
      </c>
      <c r="D117" s="196">
        <v>0</v>
      </c>
      <c r="E117" s="196">
        <v>0</v>
      </c>
      <c r="F117" s="196">
        <v>0</v>
      </c>
      <c r="G117" s="196">
        <v>0</v>
      </c>
      <c r="H117" s="196">
        <v>0</v>
      </c>
      <c r="I117" s="196">
        <v>0</v>
      </c>
      <c r="J117" s="196">
        <v>22420.865145799999</v>
      </c>
      <c r="K117" s="196">
        <v>17355.954863899999</v>
      </c>
      <c r="L117" s="196">
        <v>1408.7758899</v>
      </c>
      <c r="M117" s="196">
        <v>28918.3039751</v>
      </c>
      <c r="N117" s="196">
        <v>21367.167432099999</v>
      </c>
      <c r="O117" s="196">
        <v>0</v>
      </c>
      <c r="P117" s="196">
        <v>3046.6610030000002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29775.201602699999</v>
      </c>
      <c r="Y117" s="196">
        <v>17355.954863899999</v>
      </c>
      <c r="Z117" s="196">
        <v>1408.7758899</v>
      </c>
      <c r="AA117" s="196">
        <v>28918.3039751</v>
      </c>
      <c r="AB117" s="196">
        <v>21367.167432099999</v>
      </c>
      <c r="AC117" s="196">
        <v>0</v>
      </c>
      <c r="AD117" s="196">
        <v>3046.6610030000002</v>
      </c>
      <c r="AE117" s="361"/>
    </row>
    <row r="118" spans="1:31" ht="14" thickBot="1">
      <c r="A118" s="818"/>
      <c r="B118" s="362" t="s">
        <v>188</v>
      </c>
      <c r="C118" s="196">
        <v>0</v>
      </c>
      <c r="D118" s="196">
        <v>731.77538230000005</v>
      </c>
      <c r="E118" s="196">
        <v>0</v>
      </c>
      <c r="F118" s="196">
        <v>0</v>
      </c>
      <c r="G118" s="196">
        <v>0</v>
      </c>
      <c r="H118" s="196">
        <v>0</v>
      </c>
      <c r="I118" s="196">
        <v>0</v>
      </c>
      <c r="J118" s="196">
        <v>20298.1233378</v>
      </c>
      <c r="K118" s="196">
        <v>14097.411835700001</v>
      </c>
      <c r="L118" s="196">
        <v>7298.8933659000004</v>
      </c>
      <c r="M118" s="196">
        <v>17777.196281199998</v>
      </c>
      <c r="N118" s="196">
        <v>0</v>
      </c>
      <c r="O118" s="196">
        <v>0</v>
      </c>
      <c r="P118" s="196">
        <v>0</v>
      </c>
      <c r="Q118" s="196">
        <v>42204.249218299999</v>
      </c>
      <c r="R118" s="196">
        <v>16424.615925599999</v>
      </c>
      <c r="S118" s="196">
        <v>0</v>
      </c>
      <c r="T118" s="196">
        <v>0</v>
      </c>
      <c r="U118" s="196">
        <v>0</v>
      </c>
      <c r="V118" s="196">
        <v>0</v>
      </c>
      <c r="W118" s="196">
        <v>4457.3262899000001</v>
      </c>
      <c r="X118" s="196">
        <v>62502.372556100003</v>
      </c>
      <c r="Y118" s="196">
        <v>31253.803143599998</v>
      </c>
      <c r="Z118" s="196">
        <v>7298.8933659000004</v>
      </c>
      <c r="AA118" s="196">
        <v>17777.196281199998</v>
      </c>
      <c r="AB118" s="196">
        <v>0</v>
      </c>
      <c r="AC118" s="196">
        <v>0</v>
      </c>
      <c r="AD118" s="196">
        <v>4457.3262899000001</v>
      </c>
      <c r="AE118" s="361"/>
    </row>
    <row r="119" spans="1:31" ht="14" thickBot="1">
      <c r="A119" s="818"/>
      <c r="B119" s="362" t="s">
        <v>111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0</v>
      </c>
      <c r="J119" s="196">
        <v>17590.328443599999</v>
      </c>
      <c r="K119" s="196">
        <v>18226.880596800002</v>
      </c>
      <c r="L119" s="196">
        <v>0</v>
      </c>
      <c r="M119" s="196">
        <v>4217.4724917000003</v>
      </c>
      <c r="N119" s="196">
        <v>0</v>
      </c>
      <c r="O119" s="196">
        <v>0</v>
      </c>
      <c r="P119" s="196">
        <v>0</v>
      </c>
      <c r="Q119" s="196">
        <v>4593.5017944000001</v>
      </c>
      <c r="R119" s="196">
        <v>3571.7169991999999</v>
      </c>
      <c r="S119" s="196">
        <v>0</v>
      </c>
      <c r="T119" s="196">
        <v>0</v>
      </c>
      <c r="U119" s="196">
        <v>0</v>
      </c>
      <c r="V119" s="196">
        <v>0</v>
      </c>
      <c r="W119" s="196">
        <v>0</v>
      </c>
      <c r="X119" s="196">
        <v>22183.830237999999</v>
      </c>
      <c r="Y119" s="196">
        <v>21798.597596</v>
      </c>
      <c r="Z119" s="196">
        <v>0</v>
      </c>
      <c r="AA119" s="196">
        <v>4217.4724917000003</v>
      </c>
      <c r="AB119" s="196">
        <v>0</v>
      </c>
      <c r="AC119" s="196">
        <v>0</v>
      </c>
      <c r="AD119" s="196">
        <v>0</v>
      </c>
      <c r="AE119" s="361"/>
    </row>
    <row r="120" spans="1:31" ht="14" thickBot="1">
      <c r="A120" s="818"/>
      <c r="B120" s="362" t="s">
        <v>189</v>
      </c>
      <c r="C120" s="196">
        <v>0</v>
      </c>
      <c r="D120" s="196">
        <v>0</v>
      </c>
      <c r="E120" s="196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196">
        <v>0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0</v>
      </c>
      <c r="Y120" s="196">
        <v>0</v>
      </c>
      <c r="Z120" s="196">
        <v>0</v>
      </c>
      <c r="AA120" s="196">
        <v>0</v>
      </c>
      <c r="AB120" s="196">
        <v>0</v>
      </c>
      <c r="AC120" s="196">
        <v>0</v>
      </c>
      <c r="AD120" s="196">
        <v>0</v>
      </c>
      <c r="AE120" s="361"/>
    </row>
    <row r="121" spans="1:31" ht="14" thickBot="1">
      <c r="A121" s="818"/>
      <c r="B121" s="362" t="s">
        <v>96</v>
      </c>
      <c r="C121" s="196">
        <v>0</v>
      </c>
      <c r="D121" s="196">
        <v>0</v>
      </c>
      <c r="E121" s="196">
        <v>0</v>
      </c>
      <c r="F121" s="196">
        <v>0</v>
      </c>
      <c r="G121" s="196">
        <v>0</v>
      </c>
      <c r="H121" s="196">
        <v>0</v>
      </c>
      <c r="I121" s="196">
        <v>0</v>
      </c>
      <c r="J121" s="196">
        <v>42458.541924199999</v>
      </c>
      <c r="K121" s="196">
        <v>14762.9713536</v>
      </c>
      <c r="L121" s="196">
        <v>1394.4495862000001</v>
      </c>
      <c r="M121" s="196">
        <v>0</v>
      </c>
      <c r="N121" s="196">
        <v>0</v>
      </c>
      <c r="O121" s="196">
        <v>0</v>
      </c>
      <c r="P121" s="196">
        <v>4375.4708595000002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42458.541924199999</v>
      </c>
      <c r="Y121" s="196">
        <v>14762.9713536</v>
      </c>
      <c r="Z121" s="196">
        <v>1394.4495862000001</v>
      </c>
      <c r="AA121" s="196">
        <v>0</v>
      </c>
      <c r="AB121" s="196">
        <v>0</v>
      </c>
      <c r="AC121" s="196">
        <v>0</v>
      </c>
      <c r="AD121" s="196">
        <v>4375.4708595000002</v>
      </c>
      <c r="AE121" s="361"/>
    </row>
    <row r="122" spans="1:31" ht="14" thickBot="1">
      <c r="A122" s="818"/>
      <c r="B122" s="362" t="s">
        <v>100</v>
      </c>
      <c r="C122" s="196">
        <v>0</v>
      </c>
      <c r="D122" s="196">
        <v>0</v>
      </c>
      <c r="E122" s="196">
        <v>0</v>
      </c>
      <c r="F122" s="196">
        <v>0</v>
      </c>
      <c r="G122" s="196">
        <v>0</v>
      </c>
      <c r="H122" s="196">
        <v>0</v>
      </c>
      <c r="I122" s="196">
        <v>0</v>
      </c>
      <c r="J122" s="196">
        <v>1099.6466677999999</v>
      </c>
      <c r="K122" s="196">
        <v>2656.5595755999998</v>
      </c>
      <c r="L122" s="196">
        <v>0</v>
      </c>
      <c r="M122" s="196">
        <v>0</v>
      </c>
      <c r="N122" s="196">
        <v>0</v>
      </c>
      <c r="O122" s="196">
        <v>0</v>
      </c>
      <c r="P122" s="196">
        <v>3769.3742198999998</v>
      </c>
      <c r="Q122" s="196">
        <v>29114.178017900002</v>
      </c>
      <c r="R122" s="196">
        <v>0</v>
      </c>
      <c r="S122" s="196">
        <v>0</v>
      </c>
      <c r="T122" s="196">
        <v>0</v>
      </c>
      <c r="U122" s="196">
        <v>0</v>
      </c>
      <c r="V122" s="196">
        <v>0</v>
      </c>
      <c r="W122" s="196">
        <v>0</v>
      </c>
      <c r="X122" s="196">
        <v>30213.824685700001</v>
      </c>
      <c r="Y122" s="196">
        <v>2656.5595755999998</v>
      </c>
      <c r="Z122" s="196">
        <v>0</v>
      </c>
      <c r="AA122" s="196">
        <v>0</v>
      </c>
      <c r="AB122" s="196">
        <v>0</v>
      </c>
      <c r="AC122" s="196">
        <v>0</v>
      </c>
      <c r="AD122" s="196">
        <v>3769.3742198999998</v>
      </c>
      <c r="AE122" s="361"/>
    </row>
    <row r="123" spans="1:31" ht="14" thickBot="1">
      <c r="A123" s="818"/>
      <c r="B123" s="362" t="s">
        <v>83</v>
      </c>
      <c r="C123" s="196">
        <v>1639.6332064999999</v>
      </c>
      <c r="D123" s="196">
        <v>1599.2096333</v>
      </c>
      <c r="E123" s="196">
        <v>0</v>
      </c>
      <c r="F123" s="196">
        <v>0</v>
      </c>
      <c r="G123" s="196">
        <v>0</v>
      </c>
      <c r="H123" s="196">
        <v>0</v>
      </c>
      <c r="I123" s="196">
        <v>0</v>
      </c>
      <c r="J123" s="196">
        <v>9491.5811009999998</v>
      </c>
      <c r="K123" s="196">
        <v>0</v>
      </c>
      <c r="L123" s="196">
        <v>1443.1980005</v>
      </c>
      <c r="M123" s="196">
        <v>6875.9244818999996</v>
      </c>
      <c r="N123" s="196">
        <v>9559.4252293999998</v>
      </c>
      <c r="O123" s="196">
        <v>0</v>
      </c>
      <c r="P123" s="196">
        <v>0</v>
      </c>
      <c r="Q123" s="196">
        <v>0</v>
      </c>
      <c r="R123" s="196">
        <v>3680.1683062000002</v>
      </c>
      <c r="S123" s="196">
        <v>0</v>
      </c>
      <c r="T123" s="196">
        <v>0</v>
      </c>
      <c r="U123" s="196">
        <v>0</v>
      </c>
      <c r="V123" s="196">
        <v>0</v>
      </c>
      <c r="W123" s="196">
        <v>0</v>
      </c>
      <c r="X123" s="196">
        <v>11131.2143075</v>
      </c>
      <c r="Y123" s="196">
        <v>5279.3779395000001</v>
      </c>
      <c r="Z123" s="196">
        <v>1443.1980005</v>
      </c>
      <c r="AA123" s="196">
        <v>6875.9244818999996</v>
      </c>
      <c r="AB123" s="196">
        <v>9559.4252293999998</v>
      </c>
      <c r="AC123" s="196">
        <v>0</v>
      </c>
      <c r="AD123" s="196">
        <v>0</v>
      </c>
      <c r="AE123" s="361"/>
    </row>
    <row r="124" spans="1:31" ht="14" thickBot="1">
      <c r="A124" s="821" t="s">
        <v>171</v>
      </c>
      <c r="B124" s="362" t="s">
        <v>247</v>
      </c>
      <c r="C124" s="196">
        <v>0</v>
      </c>
      <c r="D124" s="196">
        <v>0</v>
      </c>
      <c r="E124" s="196">
        <v>0</v>
      </c>
      <c r="F124" s="196">
        <v>0</v>
      </c>
      <c r="G124" s="196">
        <v>0</v>
      </c>
      <c r="H124" s="196">
        <v>596842.69683190004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107110.5294674</v>
      </c>
      <c r="P124" s="196">
        <v>0</v>
      </c>
      <c r="Q124" s="196">
        <v>0</v>
      </c>
      <c r="R124" s="196">
        <v>0</v>
      </c>
      <c r="S124" s="196">
        <v>0</v>
      </c>
      <c r="T124" s="196">
        <v>0</v>
      </c>
      <c r="U124" s="196">
        <v>0</v>
      </c>
      <c r="V124" s="196">
        <v>10651.5971525</v>
      </c>
      <c r="W124" s="196">
        <v>0</v>
      </c>
      <c r="X124" s="196">
        <v>0</v>
      </c>
      <c r="Y124" s="196">
        <v>0</v>
      </c>
      <c r="Z124" s="196">
        <v>0</v>
      </c>
      <c r="AA124" s="196">
        <v>0</v>
      </c>
      <c r="AB124" s="196">
        <v>0</v>
      </c>
      <c r="AC124" s="196">
        <v>714604.82345180004</v>
      </c>
      <c r="AD124" s="196">
        <v>0</v>
      </c>
      <c r="AE124" s="361"/>
    </row>
    <row r="125" spans="1:31" ht="14" thickBot="1">
      <c r="A125" s="822"/>
      <c r="B125" s="362" t="s">
        <v>184</v>
      </c>
      <c r="C125" s="196">
        <v>0</v>
      </c>
      <c r="D125" s="196">
        <v>0</v>
      </c>
      <c r="E125" s="196">
        <v>0</v>
      </c>
      <c r="F125" s="196">
        <v>0</v>
      </c>
      <c r="G125" s="196">
        <v>0</v>
      </c>
      <c r="H125" s="196">
        <v>416962.42039089999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1492659.0231260001</v>
      </c>
      <c r="P125" s="196">
        <v>0</v>
      </c>
      <c r="Q125" s="196">
        <v>0</v>
      </c>
      <c r="R125" s="196">
        <v>0</v>
      </c>
      <c r="S125" s="196">
        <v>0</v>
      </c>
      <c r="T125" s="196">
        <v>0</v>
      </c>
      <c r="U125" s="196">
        <v>0</v>
      </c>
      <c r="V125" s="196">
        <v>39845.603710900003</v>
      </c>
      <c r="W125" s="196">
        <v>0</v>
      </c>
      <c r="X125" s="196">
        <v>0</v>
      </c>
      <c r="Y125" s="196">
        <v>0</v>
      </c>
      <c r="Z125" s="196">
        <v>0</v>
      </c>
      <c r="AA125" s="196">
        <v>0</v>
      </c>
      <c r="AB125" s="196">
        <v>0</v>
      </c>
      <c r="AC125" s="196">
        <v>1949467.0472277999</v>
      </c>
      <c r="AD125" s="196">
        <v>0</v>
      </c>
      <c r="AE125" s="361"/>
    </row>
    <row r="126" spans="1:31" ht="14" thickBot="1">
      <c r="A126" s="822"/>
      <c r="B126" s="362" t="s">
        <v>94</v>
      </c>
      <c r="C126" s="196">
        <v>0</v>
      </c>
      <c r="D126" s="196">
        <v>0</v>
      </c>
      <c r="E126" s="196">
        <v>0</v>
      </c>
      <c r="F126" s="196">
        <v>0</v>
      </c>
      <c r="G126" s="196">
        <v>0</v>
      </c>
      <c r="H126" s="196">
        <v>43868.674673300004</v>
      </c>
      <c r="I126" s="196">
        <v>0</v>
      </c>
      <c r="J126" s="196">
        <v>0</v>
      </c>
      <c r="K126" s="196">
        <v>0</v>
      </c>
      <c r="L126" s="196">
        <v>0</v>
      </c>
      <c r="M126" s="196">
        <v>0</v>
      </c>
      <c r="N126" s="196">
        <v>0</v>
      </c>
      <c r="O126" s="196">
        <v>497827.36501240003</v>
      </c>
      <c r="P126" s="196">
        <v>0</v>
      </c>
      <c r="Q126" s="196">
        <v>0</v>
      </c>
      <c r="R126" s="196">
        <v>0</v>
      </c>
      <c r="S126" s="196">
        <v>0</v>
      </c>
      <c r="T126" s="196">
        <v>0</v>
      </c>
      <c r="U126" s="196">
        <v>0</v>
      </c>
      <c r="V126" s="196">
        <v>40631.620583900003</v>
      </c>
      <c r="W126" s="196">
        <v>0</v>
      </c>
      <c r="X126" s="196">
        <v>0</v>
      </c>
      <c r="Y126" s="196">
        <v>0</v>
      </c>
      <c r="Z126" s="196">
        <v>0</v>
      </c>
      <c r="AA126" s="196">
        <v>0</v>
      </c>
      <c r="AB126" s="196">
        <v>0</v>
      </c>
      <c r="AC126" s="196">
        <v>582327.66026959999</v>
      </c>
      <c r="AD126" s="196">
        <v>0</v>
      </c>
      <c r="AE126" s="361"/>
    </row>
    <row r="127" spans="1:31" ht="14" thickBot="1">
      <c r="A127" s="822"/>
      <c r="B127" s="362" t="s">
        <v>248</v>
      </c>
      <c r="C127" s="196">
        <v>0</v>
      </c>
      <c r="D127" s="196">
        <v>0</v>
      </c>
      <c r="E127" s="196">
        <v>0</v>
      </c>
      <c r="F127" s="196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143.85561949999999</v>
      </c>
      <c r="P127" s="196">
        <v>0</v>
      </c>
      <c r="Q127" s="196">
        <v>0</v>
      </c>
      <c r="R127" s="196">
        <v>0</v>
      </c>
      <c r="S127" s="196">
        <v>0</v>
      </c>
      <c r="T127" s="196">
        <v>0</v>
      </c>
      <c r="U127" s="196">
        <v>0</v>
      </c>
      <c r="V127" s="196">
        <v>0</v>
      </c>
      <c r="W127" s="196">
        <v>0</v>
      </c>
      <c r="X127" s="196">
        <v>0</v>
      </c>
      <c r="Y127" s="196">
        <v>0</v>
      </c>
      <c r="Z127" s="196">
        <v>0</v>
      </c>
      <c r="AA127" s="196">
        <v>0</v>
      </c>
      <c r="AB127" s="196">
        <v>0</v>
      </c>
      <c r="AC127" s="196">
        <v>143.85561949999999</v>
      </c>
      <c r="AD127" s="196">
        <v>0</v>
      </c>
      <c r="AE127" s="361"/>
    </row>
    <row r="128" spans="1:31" ht="14" thickBot="1">
      <c r="A128" s="822"/>
      <c r="B128" s="362" t="s">
        <v>82</v>
      </c>
      <c r="C128" s="196">
        <v>14579.3731042</v>
      </c>
      <c r="D128" s="196">
        <v>3915.6431011999998</v>
      </c>
      <c r="E128" s="196">
        <v>5341.9611727000001</v>
      </c>
      <c r="F128" s="196">
        <v>0</v>
      </c>
      <c r="G128" s="196">
        <v>0</v>
      </c>
      <c r="H128" s="196">
        <v>0</v>
      </c>
      <c r="I128" s="196">
        <v>0</v>
      </c>
      <c r="J128" s="196">
        <v>182718.7544178</v>
      </c>
      <c r="K128" s="196">
        <v>92890.077541299994</v>
      </c>
      <c r="L128" s="196">
        <v>35917.729555799997</v>
      </c>
      <c r="M128" s="196">
        <v>12439.806764299999</v>
      </c>
      <c r="N128" s="196">
        <v>0</v>
      </c>
      <c r="O128" s="196">
        <v>0</v>
      </c>
      <c r="P128" s="196">
        <v>42569.988565799998</v>
      </c>
      <c r="Q128" s="196">
        <v>0</v>
      </c>
      <c r="R128" s="196">
        <v>0</v>
      </c>
      <c r="S128" s="196">
        <v>0</v>
      </c>
      <c r="T128" s="196">
        <v>0</v>
      </c>
      <c r="U128" s="196">
        <v>0</v>
      </c>
      <c r="V128" s="196">
        <v>0</v>
      </c>
      <c r="W128" s="196">
        <v>0</v>
      </c>
      <c r="X128" s="196">
        <v>197298.127522</v>
      </c>
      <c r="Y128" s="196">
        <v>96805.720642500004</v>
      </c>
      <c r="Z128" s="196">
        <v>41259.690728499998</v>
      </c>
      <c r="AA128" s="196">
        <v>12439.806764299999</v>
      </c>
      <c r="AB128" s="196">
        <v>0</v>
      </c>
      <c r="AC128" s="196">
        <v>0</v>
      </c>
      <c r="AD128" s="196">
        <v>42569.988565799998</v>
      </c>
      <c r="AE128" s="361"/>
    </row>
    <row r="129" spans="1:31" ht="14" thickBot="1">
      <c r="A129" s="822"/>
      <c r="B129" s="362" t="s">
        <v>80</v>
      </c>
      <c r="C129" s="196">
        <v>14339.2394045</v>
      </c>
      <c r="D129" s="196">
        <v>7122.3207013000001</v>
      </c>
      <c r="E129" s="196">
        <v>0</v>
      </c>
      <c r="F129" s="196">
        <v>0</v>
      </c>
      <c r="G129" s="196">
        <v>0</v>
      </c>
      <c r="H129" s="196">
        <v>0</v>
      </c>
      <c r="I129" s="196">
        <v>8303.0234550000005</v>
      </c>
      <c r="J129" s="196">
        <v>503128.31765889999</v>
      </c>
      <c r="K129" s="196">
        <v>442080.0691731</v>
      </c>
      <c r="L129" s="196">
        <v>138956.7072493</v>
      </c>
      <c r="M129" s="196">
        <v>36484.230850400003</v>
      </c>
      <c r="N129" s="196">
        <v>0</v>
      </c>
      <c r="O129" s="196">
        <v>0</v>
      </c>
      <c r="P129" s="196">
        <v>94283.034629500005</v>
      </c>
      <c r="Q129" s="196">
        <v>7557.3044713999998</v>
      </c>
      <c r="R129" s="196">
        <v>3003.4305125000001</v>
      </c>
      <c r="S129" s="196">
        <v>1935.8047673999999</v>
      </c>
      <c r="T129" s="196">
        <v>451.4019419</v>
      </c>
      <c r="U129" s="196">
        <v>0</v>
      </c>
      <c r="V129" s="196">
        <v>0</v>
      </c>
      <c r="W129" s="196">
        <v>1933.4247488999999</v>
      </c>
      <c r="X129" s="196">
        <v>525024.86153480003</v>
      </c>
      <c r="Y129" s="196">
        <v>452205.82038699999</v>
      </c>
      <c r="Z129" s="196">
        <v>140892.5120167</v>
      </c>
      <c r="AA129" s="196">
        <v>36935.632792299999</v>
      </c>
      <c r="AB129" s="196">
        <v>0</v>
      </c>
      <c r="AC129" s="196">
        <v>0</v>
      </c>
      <c r="AD129" s="196">
        <v>104519.48283350001</v>
      </c>
      <c r="AE129" s="361"/>
    </row>
    <row r="130" spans="1:31" ht="14" thickBot="1">
      <c r="A130" s="822"/>
      <c r="B130" s="362" t="s">
        <v>121</v>
      </c>
      <c r="C130" s="196">
        <v>3173.4673680999999</v>
      </c>
      <c r="D130" s="196">
        <v>6758.3753946999996</v>
      </c>
      <c r="E130" s="196">
        <v>0</v>
      </c>
      <c r="F130" s="196">
        <v>0</v>
      </c>
      <c r="G130" s="196">
        <v>0</v>
      </c>
      <c r="H130" s="196">
        <v>0</v>
      </c>
      <c r="I130" s="196">
        <v>1394.6070182999999</v>
      </c>
      <c r="J130" s="196">
        <v>71797.888158999995</v>
      </c>
      <c r="K130" s="196">
        <v>12529.5358861</v>
      </c>
      <c r="L130" s="196">
        <v>13108.296106600001</v>
      </c>
      <c r="M130" s="196">
        <v>0</v>
      </c>
      <c r="N130" s="196">
        <v>0</v>
      </c>
      <c r="O130" s="196">
        <v>0</v>
      </c>
      <c r="P130" s="196">
        <v>4604.9847227</v>
      </c>
      <c r="Q130" s="196">
        <v>2014.6588366000001</v>
      </c>
      <c r="R130" s="196">
        <v>0</v>
      </c>
      <c r="S130" s="196">
        <v>0</v>
      </c>
      <c r="T130" s="196">
        <v>0</v>
      </c>
      <c r="U130" s="196">
        <v>0</v>
      </c>
      <c r="V130" s="196">
        <v>0</v>
      </c>
      <c r="W130" s="196">
        <v>0</v>
      </c>
      <c r="X130" s="196">
        <v>76986.0143637</v>
      </c>
      <c r="Y130" s="196">
        <v>19287.911280799999</v>
      </c>
      <c r="Z130" s="196">
        <v>13108.296106600001</v>
      </c>
      <c r="AA130" s="196">
        <v>0</v>
      </c>
      <c r="AB130" s="196">
        <v>0</v>
      </c>
      <c r="AC130" s="196">
        <v>0</v>
      </c>
      <c r="AD130" s="196">
        <v>5999.5917410000002</v>
      </c>
      <c r="AE130" s="361"/>
    </row>
    <row r="131" spans="1:31" ht="14" thickBot="1">
      <c r="A131" s="822"/>
      <c r="B131" s="362" t="s">
        <v>249</v>
      </c>
      <c r="C131" s="196">
        <v>18517.481469999999</v>
      </c>
      <c r="D131" s="196">
        <v>8977.8710757999997</v>
      </c>
      <c r="E131" s="196">
        <v>601.67024670000001</v>
      </c>
      <c r="F131" s="196">
        <v>0</v>
      </c>
      <c r="G131" s="196">
        <v>0</v>
      </c>
      <c r="H131" s="196">
        <v>0</v>
      </c>
      <c r="I131" s="196">
        <v>6661.1307832000002</v>
      </c>
      <c r="J131" s="196">
        <v>90732.617326499996</v>
      </c>
      <c r="K131" s="196">
        <v>92999.012704599998</v>
      </c>
      <c r="L131" s="196">
        <v>55713.639483200001</v>
      </c>
      <c r="M131" s="196">
        <v>13557.2352391</v>
      </c>
      <c r="N131" s="196">
        <v>1119.4977647000001</v>
      </c>
      <c r="O131" s="196">
        <v>0</v>
      </c>
      <c r="P131" s="196">
        <v>14877.6680502</v>
      </c>
      <c r="Q131" s="196">
        <v>0</v>
      </c>
      <c r="R131" s="196">
        <v>0</v>
      </c>
      <c r="S131" s="196">
        <v>0</v>
      </c>
      <c r="T131" s="196">
        <v>337.92248899999998</v>
      </c>
      <c r="U131" s="196">
        <v>0</v>
      </c>
      <c r="V131" s="196">
        <v>0</v>
      </c>
      <c r="W131" s="196">
        <v>0</v>
      </c>
      <c r="X131" s="196">
        <v>109250.0987966</v>
      </c>
      <c r="Y131" s="196">
        <v>101976.88378040001</v>
      </c>
      <c r="Z131" s="196">
        <v>56315.3097299</v>
      </c>
      <c r="AA131" s="196">
        <v>13895.157728100001</v>
      </c>
      <c r="AB131" s="196">
        <v>1119.4977647000001</v>
      </c>
      <c r="AC131" s="196">
        <v>0</v>
      </c>
      <c r="AD131" s="196">
        <v>21538.798833299999</v>
      </c>
      <c r="AE131" s="361"/>
    </row>
    <row r="132" spans="1:31" ht="14" thickBot="1">
      <c r="A132" s="822"/>
      <c r="B132" s="362" t="s">
        <v>188</v>
      </c>
      <c r="C132" s="196">
        <v>1364.4999938999999</v>
      </c>
      <c r="D132" s="196">
        <v>1491.6874600000001</v>
      </c>
      <c r="E132" s="196">
        <v>0</v>
      </c>
      <c r="F132" s="196">
        <v>0</v>
      </c>
      <c r="G132" s="196">
        <v>0</v>
      </c>
      <c r="H132" s="196">
        <v>0</v>
      </c>
      <c r="I132" s="196">
        <v>1613.4695227</v>
      </c>
      <c r="J132" s="196">
        <v>103879.4304597</v>
      </c>
      <c r="K132" s="196">
        <v>44037.103150000003</v>
      </c>
      <c r="L132" s="196">
        <v>12372.7266604</v>
      </c>
      <c r="M132" s="196">
        <v>760.76170090000005</v>
      </c>
      <c r="N132" s="196">
        <v>0</v>
      </c>
      <c r="O132" s="196">
        <v>0</v>
      </c>
      <c r="P132" s="196">
        <v>14023.7645297</v>
      </c>
      <c r="Q132" s="196">
        <v>3121.8343209999998</v>
      </c>
      <c r="R132" s="196">
        <v>2291.1062649</v>
      </c>
      <c r="S132" s="196">
        <v>0</v>
      </c>
      <c r="T132" s="196">
        <v>0</v>
      </c>
      <c r="U132" s="196">
        <v>0</v>
      </c>
      <c r="V132" s="196">
        <v>0</v>
      </c>
      <c r="W132" s="196">
        <v>0</v>
      </c>
      <c r="X132" s="196">
        <v>108365.7647746</v>
      </c>
      <c r="Y132" s="196">
        <v>47819.896874899998</v>
      </c>
      <c r="Z132" s="196">
        <v>12372.7266604</v>
      </c>
      <c r="AA132" s="196">
        <v>760.76170090000005</v>
      </c>
      <c r="AB132" s="196">
        <v>0</v>
      </c>
      <c r="AC132" s="196">
        <v>0</v>
      </c>
      <c r="AD132" s="196">
        <v>15637.234052399999</v>
      </c>
      <c r="AE132" s="361"/>
    </row>
    <row r="133" spans="1:31" ht="14" thickBot="1">
      <c r="A133" s="822"/>
      <c r="B133" s="362" t="s">
        <v>111</v>
      </c>
      <c r="C133" s="196">
        <v>0</v>
      </c>
      <c r="D133" s="196">
        <v>0</v>
      </c>
      <c r="E133" s="196">
        <v>0</v>
      </c>
      <c r="F133" s="196">
        <v>0</v>
      </c>
      <c r="G133" s="196">
        <v>0</v>
      </c>
      <c r="H133" s="196">
        <v>0</v>
      </c>
      <c r="I133" s="196">
        <v>0</v>
      </c>
      <c r="J133" s="196">
        <v>22021.255056000002</v>
      </c>
      <c r="K133" s="196">
        <v>9774.0764182999992</v>
      </c>
      <c r="L133" s="196">
        <v>6427.3922501999996</v>
      </c>
      <c r="M133" s="196">
        <v>1313.7736821000001</v>
      </c>
      <c r="N133" s="196">
        <v>0</v>
      </c>
      <c r="O133" s="196">
        <v>0</v>
      </c>
      <c r="P133" s="196">
        <v>0</v>
      </c>
      <c r="Q133" s="196">
        <v>707.4727196</v>
      </c>
      <c r="R133" s="196">
        <v>655.56930369999998</v>
      </c>
      <c r="S133" s="196">
        <v>1619.0336589000001</v>
      </c>
      <c r="T133" s="196">
        <v>1467.8400836999999</v>
      </c>
      <c r="U133" s="196">
        <v>0</v>
      </c>
      <c r="V133" s="196">
        <v>0</v>
      </c>
      <c r="W133" s="196">
        <v>0</v>
      </c>
      <c r="X133" s="196">
        <v>22728.7277756</v>
      </c>
      <c r="Y133" s="196">
        <v>10429.6457219</v>
      </c>
      <c r="Z133" s="196">
        <v>8046.4259091000004</v>
      </c>
      <c r="AA133" s="196">
        <v>2781.6137657999998</v>
      </c>
      <c r="AB133" s="196">
        <v>0</v>
      </c>
      <c r="AC133" s="196">
        <v>0</v>
      </c>
      <c r="AD133" s="196">
        <v>0</v>
      </c>
      <c r="AE133" s="361"/>
    </row>
    <row r="134" spans="1:31" ht="14" thickBot="1">
      <c r="A134" s="822"/>
      <c r="B134" s="362" t="s">
        <v>189</v>
      </c>
      <c r="C134" s="196">
        <v>0</v>
      </c>
      <c r="D134" s="196">
        <v>0</v>
      </c>
      <c r="E134" s="196">
        <v>0</v>
      </c>
      <c r="F134" s="196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2468.0378670999999</v>
      </c>
      <c r="L134" s="196">
        <v>8679.6445335999997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  <c r="R134" s="196">
        <v>0</v>
      </c>
      <c r="S134" s="196">
        <v>0</v>
      </c>
      <c r="T134" s="196">
        <v>0</v>
      </c>
      <c r="U134" s="196">
        <v>0</v>
      </c>
      <c r="V134" s="196">
        <v>0</v>
      </c>
      <c r="W134" s="196">
        <v>0</v>
      </c>
      <c r="X134" s="196">
        <v>0</v>
      </c>
      <c r="Y134" s="196">
        <v>2468.0378670999999</v>
      </c>
      <c r="Z134" s="196">
        <v>8679.6445335999997</v>
      </c>
      <c r="AA134" s="196">
        <v>0</v>
      </c>
      <c r="AB134" s="196">
        <v>0</v>
      </c>
      <c r="AC134" s="196">
        <v>0</v>
      </c>
      <c r="AD134" s="196">
        <v>0</v>
      </c>
      <c r="AE134" s="361"/>
    </row>
    <row r="135" spans="1:31" ht="14" thickBot="1">
      <c r="A135" s="822"/>
      <c r="B135" s="362" t="s">
        <v>96</v>
      </c>
      <c r="C135" s="196">
        <v>0</v>
      </c>
      <c r="D135" s="196">
        <v>0</v>
      </c>
      <c r="E135" s="196">
        <v>0</v>
      </c>
      <c r="F135" s="196">
        <v>0</v>
      </c>
      <c r="G135" s="196">
        <v>0</v>
      </c>
      <c r="H135" s="196">
        <v>0</v>
      </c>
      <c r="I135" s="196">
        <v>0</v>
      </c>
      <c r="J135" s="196">
        <v>15289.337726399999</v>
      </c>
      <c r="K135" s="196">
        <v>24422.486550000001</v>
      </c>
      <c r="L135" s="196">
        <v>18701.266329400001</v>
      </c>
      <c r="M135" s="196">
        <v>0</v>
      </c>
      <c r="N135" s="196">
        <v>0</v>
      </c>
      <c r="O135" s="196">
        <v>0</v>
      </c>
      <c r="P135" s="196">
        <v>0</v>
      </c>
      <c r="Q135" s="196">
        <v>0</v>
      </c>
      <c r="R135" s="196">
        <v>0</v>
      </c>
      <c r="S135" s="196">
        <v>0</v>
      </c>
      <c r="T135" s="196">
        <v>0</v>
      </c>
      <c r="U135" s="196">
        <v>0</v>
      </c>
      <c r="V135" s="196">
        <v>0</v>
      </c>
      <c r="W135" s="196">
        <v>0</v>
      </c>
      <c r="X135" s="196">
        <v>15289.337726399999</v>
      </c>
      <c r="Y135" s="196">
        <v>24422.486550000001</v>
      </c>
      <c r="Z135" s="196">
        <v>18701.266329400001</v>
      </c>
      <c r="AA135" s="196">
        <v>0</v>
      </c>
      <c r="AB135" s="196">
        <v>0</v>
      </c>
      <c r="AC135" s="196">
        <v>0</v>
      </c>
      <c r="AD135" s="196">
        <v>0</v>
      </c>
      <c r="AE135" s="361"/>
    </row>
    <row r="136" spans="1:31" ht="14" thickBot="1">
      <c r="A136" s="822"/>
      <c r="B136" s="362" t="s">
        <v>100</v>
      </c>
      <c r="C136" s="196">
        <v>0</v>
      </c>
      <c r="D136" s="196">
        <v>0</v>
      </c>
      <c r="E136" s="196">
        <v>0</v>
      </c>
      <c r="F136" s="196">
        <v>0</v>
      </c>
      <c r="G136" s="196">
        <v>0</v>
      </c>
      <c r="H136" s="196">
        <v>0</v>
      </c>
      <c r="I136" s="196">
        <v>0</v>
      </c>
      <c r="J136" s="196">
        <v>17794.3773119</v>
      </c>
      <c r="K136" s="196">
        <v>39311.012968800002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  <c r="R136" s="196">
        <v>0</v>
      </c>
      <c r="S136" s="196">
        <v>0</v>
      </c>
      <c r="T136" s="196">
        <v>0</v>
      </c>
      <c r="U136" s="196">
        <v>0</v>
      </c>
      <c r="V136" s="196">
        <v>0</v>
      </c>
      <c r="W136" s="196">
        <v>0</v>
      </c>
      <c r="X136" s="196">
        <v>17794.3773119</v>
      </c>
      <c r="Y136" s="196">
        <v>39311.012968800002</v>
      </c>
      <c r="Z136" s="196">
        <v>0</v>
      </c>
      <c r="AA136" s="196">
        <v>0</v>
      </c>
      <c r="AB136" s="196">
        <v>0</v>
      </c>
      <c r="AC136" s="196">
        <v>0</v>
      </c>
      <c r="AD136" s="196">
        <v>0</v>
      </c>
      <c r="AE136" s="361"/>
    </row>
    <row r="137" spans="1:31" ht="14" thickBot="1">
      <c r="A137" s="822"/>
      <c r="B137" s="362" t="s">
        <v>83</v>
      </c>
      <c r="C137" s="196">
        <v>0</v>
      </c>
      <c r="D137" s="196">
        <v>0</v>
      </c>
      <c r="E137" s="196">
        <v>0</v>
      </c>
      <c r="F137" s="196">
        <v>0</v>
      </c>
      <c r="G137" s="196">
        <v>0</v>
      </c>
      <c r="H137" s="196">
        <v>0</v>
      </c>
      <c r="I137" s="196">
        <v>0</v>
      </c>
      <c r="J137" s="196">
        <v>29986.5487608</v>
      </c>
      <c r="K137" s="196">
        <v>69771.1638217</v>
      </c>
      <c r="L137" s="196">
        <v>4765.2854292000002</v>
      </c>
      <c r="M137" s="196">
        <v>0</v>
      </c>
      <c r="N137" s="196">
        <v>0</v>
      </c>
      <c r="O137" s="196">
        <v>0</v>
      </c>
      <c r="P137" s="196">
        <v>0</v>
      </c>
      <c r="Q137" s="196">
        <v>782.93393419999995</v>
      </c>
      <c r="R137" s="196">
        <v>1645.4061604999999</v>
      </c>
      <c r="S137" s="196">
        <v>0</v>
      </c>
      <c r="T137" s="196">
        <v>0</v>
      </c>
      <c r="U137" s="196">
        <v>0</v>
      </c>
      <c r="V137" s="196">
        <v>0</v>
      </c>
      <c r="W137" s="196">
        <v>0</v>
      </c>
      <c r="X137" s="196">
        <v>30769.482694999999</v>
      </c>
      <c r="Y137" s="196">
        <v>71416.569982300003</v>
      </c>
      <c r="Z137" s="196">
        <v>4765.2854292000002</v>
      </c>
      <c r="AA137" s="196">
        <v>0</v>
      </c>
      <c r="AB137" s="196">
        <v>0</v>
      </c>
      <c r="AC137" s="196">
        <v>0</v>
      </c>
      <c r="AD137" s="196">
        <v>0</v>
      </c>
      <c r="AE137" s="361"/>
    </row>
    <row r="138" spans="1:31" ht="14" thickBot="1">
      <c r="A138" s="823" t="s">
        <v>125</v>
      </c>
      <c r="B138" s="362" t="s">
        <v>247</v>
      </c>
      <c r="C138" s="350">
        <v>0</v>
      </c>
      <c r="D138" s="350">
        <v>0</v>
      </c>
      <c r="E138" s="350">
        <v>0</v>
      </c>
      <c r="F138" s="350">
        <v>0</v>
      </c>
      <c r="G138" s="350">
        <v>0</v>
      </c>
      <c r="H138" s="350">
        <v>24874839.273854099</v>
      </c>
      <c r="I138" s="350">
        <v>0</v>
      </c>
      <c r="J138" s="350">
        <v>0</v>
      </c>
      <c r="K138" s="350">
        <v>0</v>
      </c>
      <c r="L138" s="350">
        <v>0</v>
      </c>
      <c r="M138" s="350">
        <v>0</v>
      </c>
      <c r="N138" s="350">
        <v>0</v>
      </c>
      <c r="O138" s="350">
        <v>928557.7178938</v>
      </c>
      <c r="P138" s="350">
        <v>0</v>
      </c>
      <c r="Q138" s="350">
        <v>0</v>
      </c>
      <c r="R138" s="350">
        <v>0</v>
      </c>
      <c r="S138" s="350">
        <v>0</v>
      </c>
      <c r="T138" s="350">
        <v>0</v>
      </c>
      <c r="U138" s="350">
        <v>0</v>
      </c>
      <c r="V138" s="350">
        <v>564816.66747580003</v>
      </c>
      <c r="W138" s="350">
        <v>0</v>
      </c>
      <c r="X138" s="350">
        <v>0</v>
      </c>
      <c r="Y138" s="350">
        <v>0</v>
      </c>
      <c r="Z138" s="350">
        <v>0</v>
      </c>
      <c r="AA138" s="350">
        <v>0</v>
      </c>
      <c r="AB138" s="350">
        <v>0</v>
      </c>
      <c r="AC138" s="350">
        <v>26368213.659223601</v>
      </c>
      <c r="AD138" s="350">
        <v>0</v>
      </c>
      <c r="AE138" s="362" t="s">
        <v>247</v>
      </c>
    </row>
    <row r="139" spans="1:31" ht="14" thickBot="1">
      <c r="A139" s="818"/>
      <c r="B139" s="362" t="s">
        <v>184</v>
      </c>
      <c r="C139" s="350">
        <v>0</v>
      </c>
      <c r="D139" s="350">
        <v>0</v>
      </c>
      <c r="E139" s="350">
        <v>0</v>
      </c>
      <c r="F139" s="350">
        <v>0</v>
      </c>
      <c r="G139" s="350">
        <v>0</v>
      </c>
      <c r="H139" s="350">
        <v>8242088.4821993997</v>
      </c>
      <c r="I139" s="350">
        <v>0</v>
      </c>
      <c r="J139" s="350">
        <v>0</v>
      </c>
      <c r="K139" s="350">
        <v>0</v>
      </c>
      <c r="L139" s="350">
        <v>0</v>
      </c>
      <c r="M139" s="350">
        <v>0</v>
      </c>
      <c r="N139" s="350">
        <v>0</v>
      </c>
      <c r="O139" s="350">
        <v>5839807.6131974999</v>
      </c>
      <c r="P139" s="350">
        <v>0</v>
      </c>
      <c r="Q139" s="350">
        <v>0</v>
      </c>
      <c r="R139" s="350">
        <v>0</v>
      </c>
      <c r="S139" s="350">
        <v>0</v>
      </c>
      <c r="T139" s="350">
        <v>0</v>
      </c>
      <c r="U139" s="350">
        <v>0</v>
      </c>
      <c r="V139" s="350">
        <v>420688.06195599999</v>
      </c>
      <c r="W139" s="350">
        <v>0</v>
      </c>
      <c r="X139" s="350">
        <v>0</v>
      </c>
      <c r="Y139" s="350">
        <v>0</v>
      </c>
      <c r="Z139" s="350">
        <v>0</v>
      </c>
      <c r="AA139" s="350">
        <v>0</v>
      </c>
      <c r="AB139" s="350">
        <v>0</v>
      </c>
      <c r="AC139" s="350">
        <v>14502584.157352701</v>
      </c>
      <c r="AD139" s="350">
        <v>0</v>
      </c>
      <c r="AE139" s="362" t="s">
        <v>184</v>
      </c>
    </row>
    <row r="140" spans="1:31" ht="14" thickBot="1">
      <c r="A140" s="818"/>
      <c r="B140" s="362" t="s">
        <v>94</v>
      </c>
      <c r="C140" s="350">
        <v>0</v>
      </c>
      <c r="D140" s="350">
        <v>0</v>
      </c>
      <c r="E140" s="350">
        <v>0</v>
      </c>
      <c r="F140" s="350">
        <v>0</v>
      </c>
      <c r="G140" s="350">
        <v>0</v>
      </c>
      <c r="H140" s="350">
        <v>156206.3672904</v>
      </c>
      <c r="I140" s="350">
        <v>0</v>
      </c>
      <c r="J140" s="350">
        <v>0</v>
      </c>
      <c r="K140" s="350">
        <v>0</v>
      </c>
      <c r="L140" s="350">
        <v>0</v>
      </c>
      <c r="M140" s="350">
        <v>0</v>
      </c>
      <c r="N140" s="350">
        <v>0</v>
      </c>
      <c r="O140" s="350">
        <v>826702.71934479999</v>
      </c>
      <c r="P140" s="350">
        <v>0</v>
      </c>
      <c r="Q140" s="350">
        <v>0</v>
      </c>
      <c r="R140" s="350">
        <v>0</v>
      </c>
      <c r="S140" s="350">
        <v>0</v>
      </c>
      <c r="T140" s="350">
        <v>0</v>
      </c>
      <c r="U140" s="350">
        <v>0</v>
      </c>
      <c r="V140" s="350">
        <v>172787.4570776</v>
      </c>
      <c r="W140" s="350">
        <v>0</v>
      </c>
      <c r="X140" s="350">
        <v>0</v>
      </c>
      <c r="Y140" s="350">
        <v>0</v>
      </c>
      <c r="Z140" s="350">
        <v>0</v>
      </c>
      <c r="AA140" s="350">
        <v>0</v>
      </c>
      <c r="AB140" s="350">
        <v>0</v>
      </c>
      <c r="AC140" s="350">
        <v>1155696.5437129</v>
      </c>
      <c r="AD140" s="350">
        <v>0</v>
      </c>
      <c r="AE140" s="362" t="s">
        <v>94</v>
      </c>
    </row>
    <row r="141" spans="1:31" ht="14" thickBot="1">
      <c r="A141" s="818"/>
      <c r="B141" s="362" t="s">
        <v>248</v>
      </c>
      <c r="C141" s="350">
        <v>0</v>
      </c>
      <c r="D141" s="350">
        <v>0</v>
      </c>
      <c r="E141" s="350">
        <v>0</v>
      </c>
      <c r="F141" s="350">
        <v>0</v>
      </c>
      <c r="G141" s="350">
        <v>0</v>
      </c>
      <c r="H141" s="350">
        <v>73254.412843800004</v>
      </c>
      <c r="I141" s="350">
        <v>0</v>
      </c>
      <c r="J141" s="350">
        <v>0</v>
      </c>
      <c r="K141" s="350">
        <v>0</v>
      </c>
      <c r="L141" s="350">
        <v>0</v>
      </c>
      <c r="M141" s="350">
        <v>0</v>
      </c>
      <c r="N141" s="350">
        <v>0</v>
      </c>
      <c r="O141" s="350">
        <v>576490.49307009997</v>
      </c>
      <c r="P141" s="350">
        <v>0</v>
      </c>
      <c r="Q141" s="350">
        <v>0</v>
      </c>
      <c r="R141" s="350">
        <v>0</v>
      </c>
      <c r="S141" s="350">
        <v>0</v>
      </c>
      <c r="T141" s="350">
        <v>0</v>
      </c>
      <c r="U141" s="350">
        <v>0</v>
      </c>
      <c r="V141" s="350">
        <v>25393.199599299998</v>
      </c>
      <c r="W141" s="350">
        <v>0</v>
      </c>
      <c r="X141" s="350">
        <v>0</v>
      </c>
      <c r="Y141" s="350">
        <v>0</v>
      </c>
      <c r="Z141" s="350">
        <v>0</v>
      </c>
      <c r="AA141" s="350">
        <v>0</v>
      </c>
      <c r="AB141" s="350">
        <v>0</v>
      </c>
      <c r="AC141" s="350">
        <v>675138.10551330005</v>
      </c>
      <c r="AD141" s="350">
        <v>0</v>
      </c>
      <c r="AE141" s="362" t="s">
        <v>248</v>
      </c>
    </row>
    <row r="142" spans="1:31" ht="14" thickBot="1">
      <c r="A142" s="818"/>
      <c r="B142" s="362" t="s">
        <v>82</v>
      </c>
      <c r="C142" s="350">
        <v>257302.67988000001</v>
      </c>
      <c r="D142" s="350">
        <v>44690.545854399999</v>
      </c>
      <c r="E142" s="350">
        <v>24232.489383700002</v>
      </c>
      <c r="F142" s="350">
        <v>953.5911787</v>
      </c>
      <c r="G142" s="350">
        <v>0</v>
      </c>
      <c r="H142" s="350">
        <v>0</v>
      </c>
      <c r="I142" s="350">
        <v>38243.762235399998</v>
      </c>
      <c r="J142" s="350">
        <v>444204.72922079999</v>
      </c>
      <c r="K142" s="350">
        <v>135830.367769</v>
      </c>
      <c r="L142" s="350">
        <v>55489.1979976</v>
      </c>
      <c r="M142" s="350">
        <v>32159.7271291</v>
      </c>
      <c r="N142" s="350">
        <v>376.28502250000003</v>
      </c>
      <c r="O142" s="350">
        <v>0</v>
      </c>
      <c r="P142" s="350">
        <v>106817.4972248</v>
      </c>
      <c r="Q142" s="350">
        <v>13472.8161298</v>
      </c>
      <c r="R142" s="350">
        <v>6818.9128934999999</v>
      </c>
      <c r="S142" s="350">
        <v>3191.077127</v>
      </c>
      <c r="T142" s="350">
        <v>0</v>
      </c>
      <c r="U142" s="350">
        <v>0</v>
      </c>
      <c r="V142" s="350">
        <v>0</v>
      </c>
      <c r="W142" s="350">
        <v>0</v>
      </c>
      <c r="X142" s="350">
        <v>714980.22523059999</v>
      </c>
      <c r="Y142" s="350">
        <v>187339.82651690001</v>
      </c>
      <c r="Z142" s="350">
        <v>82912.764508299995</v>
      </c>
      <c r="AA142" s="350">
        <v>33113.318307900001</v>
      </c>
      <c r="AB142" s="350">
        <v>376.28502250000003</v>
      </c>
      <c r="AC142" s="350">
        <v>0</v>
      </c>
      <c r="AD142" s="350">
        <v>145061.2594602</v>
      </c>
      <c r="AE142" s="362" t="s">
        <v>82</v>
      </c>
    </row>
    <row r="143" spans="1:31" ht="14" thickBot="1">
      <c r="A143" s="818"/>
      <c r="B143" s="362" t="s">
        <v>80</v>
      </c>
      <c r="C143" s="350">
        <v>1462341.8454330999</v>
      </c>
      <c r="D143" s="350">
        <v>249340.5005767</v>
      </c>
      <c r="E143" s="350">
        <v>63829.700902600001</v>
      </c>
      <c r="F143" s="350">
        <v>23471.913396</v>
      </c>
      <c r="G143" s="350">
        <v>0</v>
      </c>
      <c r="H143" s="350">
        <v>0</v>
      </c>
      <c r="I143" s="350">
        <v>310947.2545096</v>
      </c>
      <c r="J143" s="350">
        <v>2257138.5714942999</v>
      </c>
      <c r="K143" s="350">
        <v>1457815.4682912</v>
      </c>
      <c r="L143" s="350">
        <v>346408.02960569999</v>
      </c>
      <c r="M143" s="350">
        <v>106793.7605792</v>
      </c>
      <c r="N143" s="350">
        <v>11060.494936999999</v>
      </c>
      <c r="O143" s="350">
        <v>0</v>
      </c>
      <c r="P143" s="350">
        <v>217554.85474079999</v>
      </c>
      <c r="Q143" s="350">
        <v>105042.317291</v>
      </c>
      <c r="R143" s="350">
        <v>116085.52467329999</v>
      </c>
      <c r="S143" s="350">
        <v>41919.187688799997</v>
      </c>
      <c r="T143" s="350">
        <v>1388.9346444</v>
      </c>
      <c r="U143" s="350">
        <v>0</v>
      </c>
      <c r="V143" s="350">
        <v>0</v>
      </c>
      <c r="W143" s="350">
        <v>20445.810647099999</v>
      </c>
      <c r="X143" s="350">
        <v>3824522.7342184</v>
      </c>
      <c r="Y143" s="350">
        <v>1823241.4935411999</v>
      </c>
      <c r="Z143" s="350">
        <v>452156.91819709999</v>
      </c>
      <c r="AA143" s="350">
        <v>131654.60861960001</v>
      </c>
      <c r="AB143" s="350">
        <v>11060.494936999999</v>
      </c>
      <c r="AC143" s="350">
        <v>0</v>
      </c>
      <c r="AD143" s="350">
        <v>548947.91989749996</v>
      </c>
      <c r="AE143" s="362" t="s">
        <v>80</v>
      </c>
    </row>
    <row r="144" spans="1:31" ht="14" thickBot="1">
      <c r="A144" s="818"/>
      <c r="B144" s="362" t="s">
        <v>121</v>
      </c>
      <c r="C144" s="350">
        <v>83662.121406000006</v>
      </c>
      <c r="D144" s="350">
        <v>88646.919069099997</v>
      </c>
      <c r="E144" s="350">
        <v>5015.4606517000002</v>
      </c>
      <c r="F144" s="350">
        <v>0</v>
      </c>
      <c r="G144" s="350">
        <v>0</v>
      </c>
      <c r="H144" s="350">
        <v>0</v>
      </c>
      <c r="I144" s="350">
        <v>77246.375845799994</v>
      </c>
      <c r="J144" s="350">
        <v>441236.1733654</v>
      </c>
      <c r="K144" s="350">
        <v>168974.1511633</v>
      </c>
      <c r="L144" s="350">
        <v>95955.696159800005</v>
      </c>
      <c r="M144" s="350">
        <v>20312.0267657</v>
      </c>
      <c r="N144" s="350">
        <v>1995.2266602</v>
      </c>
      <c r="O144" s="350">
        <v>0</v>
      </c>
      <c r="P144" s="350">
        <v>139741.5535873</v>
      </c>
      <c r="Q144" s="350">
        <v>78305.001766600006</v>
      </c>
      <c r="R144" s="350">
        <v>17593.852099</v>
      </c>
      <c r="S144" s="350">
        <v>4280.2821347999998</v>
      </c>
      <c r="T144" s="350">
        <v>2845.8833267999998</v>
      </c>
      <c r="U144" s="350">
        <v>0</v>
      </c>
      <c r="V144" s="350">
        <v>0</v>
      </c>
      <c r="W144" s="350">
        <v>20289.398273800001</v>
      </c>
      <c r="X144" s="350">
        <v>603203.29653789999</v>
      </c>
      <c r="Y144" s="350">
        <v>275214.92233149998</v>
      </c>
      <c r="Z144" s="350">
        <v>105251.4389464</v>
      </c>
      <c r="AA144" s="350">
        <v>23157.910092599999</v>
      </c>
      <c r="AB144" s="350">
        <v>1995.2266602</v>
      </c>
      <c r="AC144" s="350">
        <v>0</v>
      </c>
      <c r="AD144" s="350">
        <v>237277.32770689999</v>
      </c>
      <c r="AE144" s="362" t="s">
        <v>121</v>
      </c>
    </row>
    <row r="145" spans="1:31" ht="14" thickBot="1">
      <c r="A145" s="818"/>
      <c r="B145" s="362" t="s">
        <v>249</v>
      </c>
      <c r="C145" s="350">
        <v>74076.647166700001</v>
      </c>
      <c r="D145" s="350">
        <v>12187.4158907</v>
      </c>
      <c r="E145" s="350">
        <v>6692.8280470999998</v>
      </c>
      <c r="F145" s="350">
        <v>908.35253279999995</v>
      </c>
      <c r="G145" s="350">
        <v>0</v>
      </c>
      <c r="H145" s="350">
        <v>0</v>
      </c>
      <c r="I145" s="350">
        <v>33301.7945253</v>
      </c>
      <c r="J145" s="350">
        <v>182706.91028849999</v>
      </c>
      <c r="K145" s="350">
        <v>124684.3427051</v>
      </c>
      <c r="L145" s="350">
        <v>86229.292484599995</v>
      </c>
      <c r="M145" s="350">
        <v>59520.117931200002</v>
      </c>
      <c r="N145" s="350">
        <v>22486.6651967</v>
      </c>
      <c r="O145" s="350">
        <v>0</v>
      </c>
      <c r="P145" s="350">
        <v>27792.095459799999</v>
      </c>
      <c r="Q145" s="350">
        <v>0</v>
      </c>
      <c r="R145" s="350">
        <v>0</v>
      </c>
      <c r="S145" s="350">
        <v>0</v>
      </c>
      <c r="T145" s="350">
        <v>337.92248899999998</v>
      </c>
      <c r="U145" s="350">
        <v>0</v>
      </c>
      <c r="V145" s="350">
        <v>0</v>
      </c>
      <c r="W145" s="350">
        <v>381.77254749999997</v>
      </c>
      <c r="X145" s="350">
        <v>256783.5574552</v>
      </c>
      <c r="Y145" s="350">
        <v>136871.7585958</v>
      </c>
      <c r="Z145" s="350">
        <v>92922.120531699999</v>
      </c>
      <c r="AA145" s="350">
        <v>60766.392953000002</v>
      </c>
      <c r="AB145" s="350">
        <v>22486.6651967</v>
      </c>
      <c r="AC145" s="350">
        <v>0</v>
      </c>
      <c r="AD145" s="350">
        <v>61475.662532599999</v>
      </c>
      <c r="AE145" s="362" t="s">
        <v>249</v>
      </c>
    </row>
    <row r="146" spans="1:31" ht="14" thickBot="1">
      <c r="A146" s="818"/>
      <c r="B146" s="362" t="s">
        <v>188</v>
      </c>
      <c r="C146" s="350">
        <v>19856.673491199999</v>
      </c>
      <c r="D146" s="350">
        <v>8782.1531931999998</v>
      </c>
      <c r="E146" s="350">
        <v>0</v>
      </c>
      <c r="F146" s="350">
        <v>5455.9916750000002</v>
      </c>
      <c r="G146" s="350">
        <v>0</v>
      </c>
      <c r="H146" s="350">
        <v>0</v>
      </c>
      <c r="I146" s="350">
        <v>30884.0662342</v>
      </c>
      <c r="J146" s="350">
        <v>343739.85383979999</v>
      </c>
      <c r="K146" s="350">
        <v>141011.82543</v>
      </c>
      <c r="L146" s="350">
        <v>112344.5817048</v>
      </c>
      <c r="M146" s="350">
        <v>70481.558613400004</v>
      </c>
      <c r="N146" s="350">
        <v>1512.5570201</v>
      </c>
      <c r="O146" s="350">
        <v>0</v>
      </c>
      <c r="P146" s="350">
        <v>17828.349912099999</v>
      </c>
      <c r="Q146" s="350">
        <v>149919.82274629999</v>
      </c>
      <c r="R146" s="350">
        <v>63764.552643100003</v>
      </c>
      <c r="S146" s="350">
        <v>11489.6898415</v>
      </c>
      <c r="T146" s="350">
        <v>0</v>
      </c>
      <c r="U146" s="350">
        <v>0</v>
      </c>
      <c r="V146" s="350">
        <v>0</v>
      </c>
      <c r="W146" s="350">
        <v>22274.661944799998</v>
      </c>
      <c r="X146" s="350">
        <v>513516.35007729998</v>
      </c>
      <c r="Y146" s="350">
        <v>213558.53126620001</v>
      </c>
      <c r="Z146" s="350">
        <v>123834.27154630001</v>
      </c>
      <c r="AA146" s="350">
        <v>75937.550288400002</v>
      </c>
      <c r="AB146" s="350">
        <v>1512.5570201</v>
      </c>
      <c r="AC146" s="350">
        <v>0</v>
      </c>
      <c r="AD146" s="350">
        <v>70987.078091100004</v>
      </c>
      <c r="AE146" s="362" t="s">
        <v>188</v>
      </c>
    </row>
    <row r="147" spans="1:31" ht="14" thickBot="1">
      <c r="A147" s="818"/>
      <c r="B147" s="362" t="s">
        <v>111</v>
      </c>
      <c r="C147" s="350">
        <v>4942.5182714000002</v>
      </c>
      <c r="D147" s="350">
        <v>801.3422769</v>
      </c>
      <c r="E147" s="350">
        <v>4044.4290411000002</v>
      </c>
      <c r="F147" s="350">
        <v>6774.3638289999999</v>
      </c>
      <c r="G147" s="350">
        <v>0</v>
      </c>
      <c r="H147" s="350">
        <v>0</v>
      </c>
      <c r="I147" s="350">
        <v>527.9388715</v>
      </c>
      <c r="J147" s="350">
        <v>104556.7618826</v>
      </c>
      <c r="K147" s="350">
        <v>370498.36392440001</v>
      </c>
      <c r="L147" s="350">
        <v>427686.19805230002</v>
      </c>
      <c r="M147" s="350">
        <v>293988.72580830002</v>
      </c>
      <c r="N147" s="350">
        <v>0</v>
      </c>
      <c r="O147" s="350">
        <v>0</v>
      </c>
      <c r="P147" s="350">
        <v>24793.0036014</v>
      </c>
      <c r="Q147" s="350">
        <v>9983.9580692</v>
      </c>
      <c r="R147" s="350">
        <v>53736.455237000002</v>
      </c>
      <c r="S147" s="350">
        <v>122173.6345051</v>
      </c>
      <c r="T147" s="350">
        <v>14934.0399306</v>
      </c>
      <c r="U147" s="350">
        <v>0</v>
      </c>
      <c r="V147" s="350">
        <v>0</v>
      </c>
      <c r="W147" s="350">
        <v>0</v>
      </c>
      <c r="X147" s="350">
        <v>119483.2382233</v>
      </c>
      <c r="Y147" s="350">
        <v>425036.16143829998</v>
      </c>
      <c r="Z147" s="350">
        <v>553904.26159839996</v>
      </c>
      <c r="AA147" s="350">
        <v>315697.12956789997</v>
      </c>
      <c r="AB147" s="350">
        <v>0</v>
      </c>
      <c r="AC147" s="350">
        <v>0</v>
      </c>
      <c r="AD147" s="350">
        <v>25320.942472999999</v>
      </c>
      <c r="AE147" s="362" t="s">
        <v>111</v>
      </c>
    </row>
    <row r="148" spans="1:31" ht="14" thickBot="1">
      <c r="A148" s="818"/>
      <c r="B148" s="362" t="s">
        <v>189</v>
      </c>
      <c r="C148" s="350">
        <v>3329.0447006999998</v>
      </c>
      <c r="D148" s="350">
        <v>0</v>
      </c>
      <c r="E148" s="350">
        <v>0</v>
      </c>
      <c r="F148" s="350">
        <v>4548.8091842000003</v>
      </c>
      <c r="G148" s="350">
        <v>0</v>
      </c>
      <c r="H148" s="350">
        <v>0</v>
      </c>
      <c r="I148" s="350">
        <v>6299.8529255000003</v>
      </c>
      <c r="J148" s="350">
        <v>3029.9121447000002</v>
      </c>
      <c r="K148" s="350">
        <v>8363.2674747000001</v>
      </c>
      <c r="L148" s="350">
        <v>9570.9641876999995</v>
      </c>
      <c r="M148" s="350">
        <v>54098.612038300002</v>
      </c>
      <c r="N148" s="350">
        <v>0</v>
      </c>
      <c r="O148" s="350">
        <v>0</v>
      </c>
      <c r="P148" s="350">
        <v>3098.2405695000002</v>
      </c>
      <c r="Q148" s="350">
        <v>4146.9275244999999</v>
      </c>
      <c r="R148" s="350">
        <v>12832.9692323</v>
      </c>
      <c r="S148" s="350">
        <v>4984.6626294999996</v>
      </c>
      <c r="T148" s="350">
        <v>0</v>
      </c>
      <c r="U148" s="350">
        <v>0</v>
      </c>
      <c r="V148" s="350">
        <v>0</v>
      </c>
      <c r="W148" s="350">
        <v>0</v>
      </c>
      <c r="X148" s="350">
        <v>10505.8843698</v>
      </c>
      <c r="Y148" s="350">
        <v>21196.236707100001</v>
      </c>
      <c r="Z148" s="350">
        <v>14555.6268172</v>
      </c>
      <c r="AA148" s="350">
        <v>58647.421222500001</v>
      </c>
      <c r="AB148" s="350">
        <v>0</v>
      </c>
      <c r="AC148" s="350">
        <v>0</v>
      </c>
      <c r="AD148" s="350">
        <v>9398.0934949999992</v>
      </c>
      <c r="AE148" s="362" t="s">
        <v>189</v>
      </c>
    </row>
    <row r="149" spans="1:31" ht="14" thickBot="1">
      <c r="A149" s="818"/>
      <c r="B149" s="362" t="s">
        <v>96</v>
      </c>
      <c r="C149" s="350">
        <v>7422.9145176000002</v>
      </c>
      <c r="D149" s="350">
        <v>0</v>
      </c>
      <c r="E149" s="350">
        <v>0</v>
      </c>
      <c r="F149" s="350">
        <v>0</v>
      </c>
      <c r="G149" s="350">
        <v>0</v>
      </c>
      <c r="H149" s="350">
        <v>0</v>
      </c>
      <c r="I149" s="350">
        <v>0</v>
      </c>
      <c r="J149" s="350">
        <v>111701.36111880001</v>
      </c>
      <c r="K149" s="350">
        <v>100517.48436259999</v>
      </c>
      <c r="L149" s="350">
        <v>74046.886079000004</v>
      </c>
      <c r="M149" s="350">
        <v>9118.2775815999994</v>
      </c>
      <c r="N149" s="350">
        <v>0</v>
      </c>
      <c r="O149" s="350">
        <v>0</v>
      </c>
      <c r="P149" s="350">
        <v>5992.5083361999996</v>
      </c>
      <c r="Q149" s="350">
        <v>14188.6798566</v>
      </c>
      <c r="R149" s="350">
        <v>24824.460899099999</v>
      </c>
      <c r="S149" s="350">
        <v>0</v>
      </c>
      <c r="T149" s="350">
        <v>554.15979960000004</v>
      </c>
      <c r="U149" s="350">
        <v>0</v>
      </c>
      <c r="V149" s="350">
        <v>0</v>
      </c>
      <c r="W149" s="350">
        <v>3516.4329271000001</v>
      </c>
      <c r="X149" s="350">
        <v>133312.95549309999</v>
      </c>
      <c r="Y149" s="350">
        <v>125341.94526170001</v>
      </c>
      <c r="Z149" s="350">
        <v>74046.886079000004</v>
      </c>
      <c r="AA149" s="350">
        <v>9672.4373811999994</v>
      </c>
      <c r="AB149" s="350">
        <v>0</v>
      </c>
      <c r="AC149" s="350">
        <v>0</v>
      </c>
      <c r="AD149" s="350">
        <v>9508.9412632999993</v>
      </c>
      <c r="AE149" s="362" t="s">
        <v>96</v>
      </c>
    </row>
    <row r="150" spans="1:31" ht="14" thickBot="1">
      <c r="A150" s="818"/>
      <c r="B150" s="362" t="s">
        <v>100</v>
      </c>
      <c r="C150" s="350">
        <v>0</v>
      </c>
      <c r="D150" s="350">
        <v>11892.012423</v>
      </c>
      <c r="E150" s="350">
        <v>0</v>
      </c>
      <c r="F150" s="350">
        <v>22727.7069768</v>
      </c>
      <c r="G150" s="350">
        <v>1684.7722203999999</v>
      </c>
      <c r="H150" s="350">
        <v>0</v>
      </c>
      <c r="I150" s="350">
        <v>3039.1438721999998</v>
      </c>
      <c r="J150" s="350">
        <v>244376.4106221</v>
      </c>
      <c r="K150" s="350">
        <v>279534.88555130002</v>
      </c>
      <c r="L150" s="350">
        <v>77483.148891499994</v>
      </c>
      <c r="M150" s="350">
        <v>38979.575763300003</v>
      </c>
      <c r="N150" s="350">
        <v>0</v>
      </c>
      <c r="O150" s="350">
        <v>0</v>
      </c>
      <c r="P150" s="350">
        <v>8207.8395072000003</v>
      </c>
      <c r="Q150" s="350">
        <v>31192.153870300001</v>
      </c>
      <c r="R150" s="350">
        <v>1940.9104912</v>
      </c>
      <c r="S150" s="350">
        <v>17564.651298699999</v>
      </c>
      <c r="T150" s="350">
        <v>31369.825202600001</v>
      </c>
      <c r="U150" s="350">
        <v>918.78613440000004</v>
      </c>
      <c r="V150" s="350">
        <v>0</v>
      </c>
      <c r="W150" s="350">
        <v>0</v>
      </c>
      <c r="X150" s="350">
        <v>275568.56449239998</v>
      </c>
      <c r="Y150" s="350">
        <v>293367.80846560001</v>
      </c>
      <c r="Z150" s="350">
        <v>95047.800190199996</v>
      </c>
      <c r="AA150" s="350">
        <v>93077.107942799994</v>
      </c>
      <c r="AB150" s="350">
        <v>2603.5583548</v>
      </c>
      <c r="AC150" s="350">
        <v>0</v>
      </c>
      <c r="AD150" s="350">
        <v>11246.983379400001</v>
      </c>
      <c r="AE150" s="362" t="s">
        <v>100</v>
      </c>
    </row>
    <row r="151" spans="1:31" ht="14" thickBot="1">
      <c r="A151" s="818"/>
      <c r="B151" s="362" t="s">
        <v>83</v>
      </c>
      <c r="C151" s="350">
        <v>27193.9609428</v>
      </c>
      <c r="D151" s="350">
        <v>14530.090096899999</v>
      </c>
      <c r="E151" s="350">
        <v>8535.2239251999999</v>
      </c>
      <c r="F151" s="350">
        <v>0</v>
      </c>
      <c r="G151" s="350">
        <v>0</v>
      </c>
      <c r="H151" s="350">
        <v>0</v>
      </c>
      <c r="I151" s="350">
        <v>25541.2694768</v>
      </c>
      <c r="J151" s="350">
        <v>72017.078670000003</v>
      </c>
      <c r="K151" s="350">
        <v>70467.725059699995</v>
      </c>
      <c r="L151" s="350">
        <v>23235.799281700001</v>
      </c>
      <c r="M151" s="350">
        <v>35407.733675299998</v>
      </c>
      <c r="N151" s="350">
        <v>9559.4252293999998</v>
      </c>
      <c r="O151" s="350">
        <v>0</v>
      </c>
      <c r="P151" s="350">
        <v>9910.9855143999994</v>
      </c>
      <c r="Q151" s="350">
        <v>8010.9798149999997</v>
      </c>
      <c r="R151" s="350">
        <v>5325.5744667999998</v>
      </c>
      <c r="S151" s="350">
        <v>0</v>
      </c>
      <c r="T151" s="350">
        <v>0</v>
      </c>
      <c r="U151" s="350">
        <v>0</v>
      </c>
      <c r="V151" s="350">
        <v>0</v>
      </c>
      <c r="W151" s="350">
        <v>1919.2792595000001</v>
      </c>
      <c r="X151" s="350">
        <v>107222.0194277</v>
      </c>
      <c r="Y151" s="350">
        <v>90323.389623399999</v>
      </c>
      <c r="Z151" s="350">
        <v>31771.023206900001</v>
      </c>
      <c r="AA151" s="350">
        <v>35407.733675299998</v>
      </c>
      <c r="AB151" s="350">
        <v>9559.4252293999998</v>
      </c>
      <c r="AC151" s="350">
        <v>0</v>
      </c>
      <c r="AD151" s="350">
        <v>37371.534250700002</v>
      </c>
      <c r="AE151" s="362" t="s">
        <v>83</v>
      </c>
    </row>
    <row r="152" spans="1:31">
      <c r="A152" s="361"/>
      <c r="B152" s="361"/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</row>
    <row r="153" spans="1:31" ht="26">
      <c r="A153" s="361"/>
      <c r="B153" s="361"/>
      <c r="C153" s="364" t="s">
        <v>178</v>
      </c>
      <c r="D153" s="364" t="s">
        <v>179</v>
      </c>
      <c r="E153" s="364" t="s">
        <v>180</v>
      </c>
      <c r="F153" s="364" t="s">
        <v>181</v>
      </c>
      <c r="G153" s="364" t="s">
        <v>159</v>
      </c>
      <c r="H153" s="364" t="s">
        <v>160</v>
      </c>
      <c r="I153" s="364" t="s">
        <v>161</v>
      </c>
      <c r="J153" s="360" t="s">
        <v>178</v>
      </c>
      <c r="K153" s="360" t="s">
        <v>179</v>
      </c>
      <c r="L153" s="360" t="s">
        <v>180</v>
      </c>
      <c r="M153" s="360" t="s">
        <v>181</v>
      </c>
      <c r="N153" s="360" t="s">
        <v>159</v>
      </c>
      <c r="O153" s="360" t="s">
        <v>160</v>
      </c>
      <c r="P153" s="360" t="s">
        <v>161</v>
      </c>
      <c r="Q153" s="364" t="s">
        <v>178</v>
      </c>
      <c r="R153" s="364" t="s">
        <v>179</v>
      </c>
      <c r="S153" s="364" t="s">
        <v>180</v>
      </c>
      <c r="T153" s="364" t="s">
        <v>181</v>
      </c>
      <c r="U153" s="364" t="s">
        <v>159</v>
      </c>
      <c r="V153" s="364" t="s">
        <v>160</v>
      </c>
      <c r="W153" s="364" t="s">
        <v>161</v>
      </c>
      <c r="X153" s="360" t="s">
        <v>178</v>
      </c>
      <c r="Y153" s="360" t="s">
        <v>179</v>
      </c>
      <c r="Z153" s="360" t="s">
        <v>180</v>
      </c>
      <c r="AA153" s="360" t="s">
        <v>181</v>
      </c>
      <c r="AB153" s="360" t="s">
        <v>159</v>
      </c>
      <c r="AC153" s="360" t="s">
        <v>160</v>
      </c>
      <c r="AD153" s="360" t="s">
        <v>161</v>
      </c>
      <c r="AE153" s="361"/>
    </row>
    <row r="154" spans="1:31">
      <c r="A154" s="361"/>
      <c r="B154" s="361"/>
      <c r="C154" s="813" t="s">
        <v>155</v>
      </c>
      <c r="D154" s="814"/>
      <c r="E154" s="814"/>
      <c r="F154" s="814"/>
      <c r="G154" s="814"/>
      <c r="H154" s="814"/>
      <c r="I154" s="814"/>
      <c r="J154" s="815" t="s">
        <v>156</v>
      </c>
      <c r="K154" s="815"/>
      <c r="L154" s="815"/>
      <c r="M154" s="815"/>
      <c r="N154" s="815"/>
      <c r="O154" s="815"/>
      <c r="P154" s="815"/>
      <c r="Q154" s="814" t="s">
        <v>157</v>
      </c>
      <c r="R154" s="814"/>
      <c r="S154" s="814"/>
      <c r="T154" s="814"/>
      <c r="U154" s="814"/>
      <c r="V154" s="814"/>
      <c r="W154" s="814"/>
      <c r="X154" s="815" t="s">
        <v>125</v>
      </c>
      <c r="Y154" s="815"/>
      <c r="Z154" s="815"/>
      <c r="AA154" s="815"/>
      <c r="AB154" s="815"/>
      <c r="AC154" s="815"/>
      <c r="AD154" s="815"/>
      <c r="AE154" s="361"/>
    </row>
    <row r="155" spans="1:31">
      <c r="A155" s="200" t="s">
        <v>174</v>
      </c>
      <c r="B155" s="361"/>
      <c r="C155" s="361"/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</row>
    <row r="156" spans="1:31">
      <c r="A156" s="361"/>
      <c r="B156" s="361"/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</row>
    <row r="157" spans="1:31">
      <c r="A157" s="361" t="s">
        <v>190</v>
      </c>
      <c r="B157" s="361"/>
      <c r="C157" s="361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</row>
    <row r="158" spans="1:31" ht="16">
      <c r="A158" s="212" t="s">
        <v>191</v>
      </c>
      <c r="B158" s="212" t="s">
        <v>192</v>
      </c>
      <c r="C158" s="212" t="s">
        <v>193</v>
      </c>
      <c r="D158" s="212" t="s">
        <v>194</v>
      </c>
      <c r="E158" s="212" t="s">
        <v>195</v>
      </c>
      <c r="F158" s="213" t="s">
        <v>196</v>
      </c>
      <c r="G158" s="212" t="s">
        <v>197</v>
      </c>
      <c r="H158" s="212" t="s">
        <v>198</v>
      </c>
      <c r="I158" s="212" t="s">
        <v>199</v>
      </c>
      <c r="J158" s="212" t="s">
        <v>200</v>
      </c>
      <c r="K158" s="212" t="s">
        <v>201</v>
      </c>
      <c r="L158" s="212" t="s">
        <v>202</v>
      </c>
      <c r="M158" s="212" t="s">
        <v>203</v>
      </c>
      <c r="N158" s="212" t="s">
        <v>204</v>
      </c>
      <c r="O158" s="212" t="s">
        <v>205</v>
      </c>
      <c r="P158" s="212" t="s">
        <v>206</v>
      </c>
      <c r="Q158" s="212" t="s">
        <v>207</v>
      </c>
      <c r="R158" s="212" t="s">
        <v>208</v>
      </c>
      <c r="S158" s="212" t="s">
        <v>209</v>
      </c>
      <c r="T158" s="212" t="s">
        <v>210</v>
      </c>
      <c r="U158" s="212" t="s">
        <v>211</v>
      </c>
      <c r="V158" s="212" t="s">
        <v>212</v>
      </c>
      <c r="W158" s="361"/>
      <c r="X158" s="361"/>
      <c r="Y158" s="361"/>
      <c r="Z158" s="361"/>
      <c r="AA158" s="361"/>
      <c r="AB158" s="361"/>
      <c r="AC158" s="361"/>
      <c r="AD158" s="361"/>
      <c r="AE158" s="361"/>
    </row>
    <row r="159" spans="1:31">
      <c r="A159" s="361" t="s">
        <v>35</v>
      </c>
      <c r="B159" s="361">
        <v>2017</v>
      </c>
      <c r="C159" s="361" t="s">
        <v>36</v>
      </c>
      <c r="D159" s="214">
        <v>56521948.04171899</v>
      </c>
      <c r="E159" s="214">
        <v>53533752.93208959</v>
      </c>
      <c r="F159" s="215">
        <v>0.94713212808193015</v>
      </c>
      <c r="G159" s="214">
        <v>48614638.629321896</v>
      </c>
      <c r="H159" s="215">
        <v>0.86010196593789212</v>
      </c>
      <c r="I159" s="214">
        <v>4919114.3027676977</v>
      </c>
      <c r="J159" s="215">
        <v>8.7030162144038054E-2</v>
      </c>
      <c r="K159" s="214">
        <v>1434450.1137169001</v>
      </c>
      <c r="L159" s="215">
        <v>2.537863897858101E-2</v>
      </c>
      <c r="M159" s="214">
        <v>1553744.9959125</v>
      </c>
      <c r="N159" s="215">
        <v>2.7489232939488868E-2</v>
      </c>
      <c r="O159" s="214">
        <v>51656346.652549088</v>
      </c>
      <c r="P159" s="215">
        <v>0.91391660128949215</v>
      </c>
      <c r="Q159" s="214">
        <v>1877406.2795405004</v>
      </c>
      <c r="R159" s="215">
        <v>3.3215526792437909E-2</v>
      </c>
      <c r="S159" s="214">
        <v>42701632.465802498</v>
      </c>
      <c r="T159" s="215">
        <v>0.75548762817382586</v>
      </c>
      <c r="U159" s="609">
        <v>0.79608946058060925</v>
      </c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</row>
    <row r="160" spans="1:31">
      <c r="A160" s="361"/>
      <c r="B160" s="361"/>
      <c r="C160" s="361" t="s">
        <v>38</v>
      </c>
      <c r="D160" s="214">
        <v>36422295.012818702</v>
      </c>
      <c r="E160" s="214">
        <v>36268459.619266689</v>
      </c>
      <c r="F160" s="215">
        <v>0.99577633991768311</v>
      </c>
      <c r="G160" s="214">
        <v>35243628.5035647</v>
      </c>
      <c r="H160" s="215">
        <v>0.96763887314516639</v>
      </c>
      <c r="I160" s="214">
        <v>1024831.1157020002</v>
      </c>
      <c r="J160" s="215">
        <v>2.8137466772517064E-2</v>
      </c>
      <c r="K160" s="214">
        <v>115144.17993409999</v>
      </c>
      <c r="L160" s="215">
        <v>3.1613653091760248E-3</v>
      </c>
      <c r="M160" s="214">
        <v>31268.299100299995</v>
      </c>
      <c r="N160" s="215">
        <v>8.5849337855550356E-4</v>
      </c>
      <c r="O160" s="214">
        <v>35886721.704131499</v>
      </c>
      <c r="P160" s="215">
        <v>0.98529545410307862</v>
      </c>
      <c r="Q160" s="214">
        <v>381737.91513519996</v>
      </c>
      <c r="R160" s="215">
        <v>1.0480885814604725E-2</v>
      </c>
      <c r="S160" s="214">
        <v>33346388.536187701</v>
      </c>
      <c r="T160" s="215">
        <v>0.91554880120683102</v>
      </c>
      <c r="U160" s="609">
        <v>0.86619697001253715</v>
      </c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</row>
    <row r="161" spans="1:31" ht="14" thickBot="1">
      <c r="A161" s="361"/>
      <c r="B161" s="361"/>
      <c r="C161" s="361" t="s">
        <v>37</v>
      </c>
      <c r="D161" s="214">
        <v>20099653.028899889</v>
      </c>
      <c r="E161" s="214">
        <v>17265293.312822804</v>
      </c>
      <c r="F161" s="215">
        <v>0.85898464456069179</v>
      </c>
      <c r="G161" s="214">
        <v>13371010.1257574</v>
      </c>
      <c r="H161" s="215">
        <v>0.66523586782976585</v>
      </c>
      <c r="I161" s="214">
        <v>3894283.1870654011</v>
      </c>
      <c r="J161" s="215">
        <v>0.1937487767309258</v>
      </c>
      <c r="K161" s="214">
        <v>1522476.6968121002</v>
      </c>
      <c r="L161" s="215">
        <v>7.5746416847247922E-2</v>
      </c>
      <c r="M161" s="214">
        <v>1311883.0192649998</v>
      </c>
      <c r="N161" s="215">
        <v>6.5268938592060996E-2</v>
      </c>
      <c r="O161" s="214">
        <v>15769624.948417699</v>
      </c>
      <c r="P161" s="215">
        <v>0.78457199861826743</v>
      </c>
      <c r="Q161" s="214">
        <v>1495668.3644051002</v>
      </c>
      <c r="R161" s="215">
        <v>7.4412645942424124E-2</v>
      </c>
      <c r="S161" s="214">
        <v>9355243.9296148978</v>
      </c>
      <c r="T161" s="215">
        <v>0.46544305596537638</v>
      </c>
      <c r="U161" s="609">
        <v>0.66904864114596529</v>
      </c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</row>
    <row r="162" spans="1:31" ht="17" thickBot="1">
      <c r="A162" s="361"/>
      <c r="B162" s="361"/>
      <c r="C162" s="329" t="s">
        <v>238</v>
      </c>
      <c r="D162" s="330" t="s">
        <v>197</v>
      </c>
      <c r="E162" s="330" t="s">
        <v>199</v>
      </c>
      <c r="F162" s="330" t="s">
        <v>201</v>
      </c>
      <c r="G162" s="330" t="s">
        <v>203</v>
      </c>
      <c r="H162" s="330" t="s">
        <v>211</v>
      </c>
      <c r="I162" s="330" t="s">
        <v>212</v>
      </c>
      <c r="J162" s="33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</row>
    <row r="163" spans="1:31">
      <c r="A163" s="221"/>
      <c r="B163" s="361"/>
      <c r="C163" s="332" t="s">
        <v>36</v>
      </c>
      <c r="D163" s="306">
        <v>86.010196593789217</v>
      </c>
      <c r="E163" s="306">
        <v>8.7030162144038048</v>
      </c>
      <c r="F163" s="306">
        <v>2.537863897858101</v>
      </c>
      <c r="G163" s="306">
        <v>2.7489232939488866</v>
      </c>
      <c r="H163" s="306">
        <v>79.608946058060923</v>
      </c>
      <c r="I163" s="334"/>
      <c r="J163" s="35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</row>
    <row r="164" spans="1:31">
      <c r="A164" s="361"/>
      <c r="B164" s="361"/>
      <c r="C164" s="332" t="s">
        <v>38</v>
      </c>
      <c r="D164" s="306">
        <v>96.763887314516637</v>
      </c>
      <c r="E164" s="306">
        <v>2.8137466772517064</v>
      </c>
      <c r="F164" s="306">
        <v>0.31613653091760247</v>
      </c>
      <c r="G164" s="306">
        <v>8.5849337855550351E-2</v>
      </c>
      <c r="H164" s="306">
        <v>86.619697001253712</v>
      </c>
      <c r="I164" s="334"/>
      <c r="J164" s="35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</row>
    <row r="165" spans="1:31" ht="14" thickBot="1">
      <c r="A165" s="361"/>
      <c r="B165" s="361"/>
      <c r="C165" s="336" t="s">
        <v>37</v>
      </c>
      <c r="D165" s="352">
        <v>66.523586782976579</v>
      </c>
      <c r="E165" s="352">
        <v>19.37487767309258</v>
      </c>
      <c r="F165" s="352">
        <v>7.5746416847247922</v>
      </c>
      <c r="G165" s="352">
        <v>6.5268938592060994</v>
      </c>
      <c r="H165" s="352">
        <v>66.904864114596535</v>
      </c>
      <c r="I165" s="338"/>
      <c r="J165" s="353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</row>
    <row r="166" spans="1:31">
      <c r="A166" s="361"/>
      <c r="B166" s="361"/>
      <c r="C166" s="361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</row>
    <row r="169" spans="1:31" ht="14" thickBot="1"/>
    <row r="170" spans="1:31" ht="16">
      <c r="A170" s="524"/>
      <c r="B170" s="525"/>
      <c r="C170" s="525"/>
      <c r="D170" s="525"/>
      <c r="E170" s="525"/>
      <c r="F170" s="525"/>
      <c r="G170" s="525"/>
      <c r="H170" s="525"/>
      <c r="I170" s="577"/>
      <c r="J170" s="578"/>
    </row>
    <row r="171" spans="1:31" ht="23">
      <c r="A171" s="610" t="s">
        <v>250</v>
      </c>
      <c r="B171" s="528"/>
      <c r="C171" s="528"/>
      <c r="D171" s="528"/>
      <c r="E171" s="528"/>
      <c r="F171" s="528"/>
      <c r="G171" s="528"/>
      <c r="H171" s="528"/>
      <c r="I171" s="579"/>
      <c r="J171" s="580"/>
    </row>
    <row r="172" spans="1:31" ht="16">
      <c r="A172" s="530"/>
      <c r="B172" s="532"/>
      <c r="C172" s="532"/>
      <c r="D172" s="532"/>
      <c r="E172" s="532"/>
      <c r="F172" s="581"/>
      <c r="G172" s="532"/>
      <c r="H172" s="532"/>
      <c r="I172" s="579"/>
      <c r="J172" s="580"/>
    </row>
    <row r="173" spans="1:31" ht="16">
      <c r="A173" s="527"/>
      <c r="B173" s="532"/>
      <c r="C173" s="528"/>
      <c r="D173" s="528"/>
      <c r="E173" s="532"/>
      <c r="F173" s="532"/>
      <c r="G173" s="532"/>
      <c r="H173" s="532"/>
      <c r="I173" s="579"/>
      <c r="J173" s="580"/>
    </row>
    <row r="174" spans="1:31" ht="16">
      <c r="A174" s="527"/>
      <c r="B174" s="532"/>
      <c r="C174" s="535"/>
      <c r="D174" s="528"/>
      <c r="E174" s="532"/>
      <c r="F174" s="532"/>
      <c r="G174" s="532"/>
      <c r="H174" s="532"/>
      <c r="I174" s="579"/>
      <c r="J174" s="580"/>
    </row>
    <row r="175" spans="1:31" ht="16">
      <c r="A175" s="527"/>
      <c r="B175" s="532"/>
      <c r="C175" s="528"/>
      <c r="D175" s="528"/>
      <c r="E175" s="532"/>
      <c r="F175" s="532"/>
      <c r="G175" s="532"/>
      <c r="H175" s="532"/>
      <c r="I175" s="579"/>
      <c r="J175" s="580"/>
    </row>
    <row r="176" spans="1:31" ht="16">
      <c r="A176" s="527"/>
      <c r="B176" s="532"/>
      <c r="C176" s="528"/>
      <c r="D176" s="528"/>
      <c r="E176" s="532"/>
      <c r="F176" s="532"/>
      <c r="G176" s="532"/>
      <c r="H176" s="532"/>
      <c r="I176" s="579"/>
      <c r="J176" s="580"/>
    </row>
    <row r="177" spans="1:10" ht="16">
      <c r="A177" s="527"/>
      <c r="B177" s="532"/>
      <c r="C177" s="528"/>
      <c r="D177" s="528"/>
      <c r="E177" s="532"/>
      <c r="F177" s="532"/>
      <c r="G177" s="532"/>
      <c r="H177" s="532"/>
      <c r="I177" s="579"/>
      <c r="J177" s="580"/>
    </row>
    <row r="178" spans="1:10" ht="17" thickBot="1">
      <c r="A178" s="527"/>
      <c r="B178" s="532"/>
      <c r="C178" s="528"/>
      <c r="D178" s="528"/>
      <c r="E178" s="532"/>
      <c r="F178" s="532"/>
      <c r="G178" s="532"/>
      <c r="H178" s="532"/>
      <c r="I178" s="579"/>
      <c r="J178" s="580"/>
    </row>
    <row r="179" spans="1:10" ht="16">
      <c r="A179" s="527"/>
      <c r="B179" s="532"/>
      <c r="C179" s="528"/>
      <c r="D179" s="528"/>
      <c r="E179" s="532"/>
      <c r="F179" s="582"/>
      <c r="G179" s="827" t="s">
        <v>219</v>
      </c>
      <c r="H179" s="827"/>
      <c r="I179" s="828"/>
      <c r="J179" s="580"/>
    </row>
    <row r="180" spans="1:10" ht="16">
      <c r="A180" s="527"/>
      <c r="B180" s="532"/>
      <c r="C180" s="528"/>
      <c r="D180" s="528"/>
      <c r="E180" s="532"/>
      <c r="F180" s="583" t="s">
        <v>251</v>
      </c>
      <c r="G180" s="585" t="s">
        <v>36</v>
      </c>
      <c r="H180" s="586" t="s">
        <v>37</v>
      </c>
      <c r="I180" s="587" t="s">
        <v>38</v>
      </c>
      <c r="J180" s="580"/>
    </row>
    <row r="181" spans="1:10" ht="16">
      <c r="A181" s="527"/>
      <c r="B181" s="532"/>
      <c r="C181" s="528"/>
      <c r="D181" s="528"/>
      <c r="E181" s="532"/>
      <c r="F181" s="584" t="s">
        <v>252</v>
      </c>
      <c r="G181" s="588">
        <v>2017</v>
      </c>
      <c r="H181" s="586">
        <v>2017</v>
      </c>
      <c r="I181" s="587">
        <v>2017</v>
      </c>
      <c r="J181" s="580"/>
    </row>
    <row r="182" spans="1:10" ht="16">
      <c r="A182" s="527"/>
      <c r="B182" s="532"/>
      <c r="C182" s="528"/>
      <c r="D182" s="528"/>
      <c r="E182" s="532"/>
      <c r="F182" s="591" t="s">
        <v>65</v>
      </c>
      <c r="G182" s="597">
        <v>79.608946058060923</v>
      </c>
      <c r="H182" s="598">
        <v>66.904864114596535</v>
      </c>
      <c r="I182" s="599">
        <v>86.619697001253712</v>
      </c>
      <c r="J182" s="580"/>
    </row>
    <row r="183" spans="1:10" ht="16">
      <c r="A183" s="527"/>
      <c r="B183" s="532"/>
      <c r="C183" s="528"/>
      <c r="D183" s="528"/>
      <c r="E183" s="532"/>
      <c r="F183" s="592" t="s">
        <v>224</v>
      </c>
      <c r="G183" s="600">
        <v>6.4012505357282947</v>
      </c>
      <c r="H183" s="601">
        <v>-0.38127733161995536</v>
      </c>
      <c r="I183" s="602">
        <v>10.144190313262925</v>
      </c>
      <c r="J183" s="580"/>
    </row>
    <row r="184" spans="1:10" ht="16">
      <c r="A184" s="527"/>
      <c r="B184" s="532"/>
      <c r="C184" s="528"/>
      <c r="D184" s="528"/>
      <c r="E184" s="532"/>
      <c r="F184" s="589" t="s">
        <v>225</v>
      </c>
      <c r="G184" s="603">
        <v>8.7030162144038048</v>
      </c>
      <c r="H184" s="604">
        <v>19.37487767309258</v>
      </c>
      <c r="I184" s="605">
        <v>2.8137466772517064</v>
      </c>
      <c r="J184" s="580"/>
    </row>
    <row r="185" spans="1:10" ht="16">
      <c r="A185" s="527"/>
      <c r="B185" s="532"/>
      <c r="C185" s="528"/>
      <c r="D185" s="528"/>
      <c r="E185" s="532"/>
      <c r="F185" s="590" t="s">
        <v>226</v>
      </c>
      <c r="G185" s="606">
        <v>2.537863897858101</v>
      </c>
      <c r="H185" s="607">
        <v>7.5746416847247922</v>
      </c>
      <c r="I185" s="608">
        <v>0.31613653091760247</v>
      </c>
      <c r="J185" s="580"/>
    </row>
    <row r="186" spans="1:10" ht="17" thickBot="1">
      <c r="A186" s="527"/>
      <c r="B186" s="532"/>
      <c r="C186" s="528"/>
      <c r="D186" s="528"/>
      <c r="E186" s="532"/>
      <c r="F186" s="593" t="s">
        <v>227</v>
      </c>
      <c r="G186" s="594">
        <v>2.7489232939488866</v>
      </c>
      <c r="H186" s="595">
        <v>6.5268938592060994</v>
      </c>
      <c r="I186" s="596">
        <v>8.5849337855550351E-2</v>
      </c>
      <c r="J186" s="580"/>
    </row>
    <row r="187" spans="1:10" ht="16">
      <c r="A187" s="527"/>
      <c r="B187" s="532"/>
      <c r="C187" s="528"/>
      <c r="D187" s="528"/>
      <c r="E187" s="532"/>
      <c r="F187" s="532"/>
      <c r="G187" s="532"/>
      <c r="H187" s="532"/>
      <c r="I187" s="579"/>
      <c r="J187" s="580"/>
    </row>
    <row r="188" spans="1:10" ht="16">
      <c r="A188" s="527"/>
      <c r="B188" s="532"/>
      <c r="C188" s="528"/>
      <c r="D188" s="528"/>
      <c r="E188" s="532"/>
      <c r="F188" s="532"/>
      <c r="G188" s="532"/>
      <c r="H188" s="532"/>
      <c r="I188" s="579"/>
      <c r="J188" s="580"/>
    </row>
    <row r="189" spans="1:10" ht="16">
      <c r="A189" s="552"/>
      <c r="B189" s="532"/>
      <c r="C189" s="532"/>
      <c r="D189" s="532"/>
      <c r="E189" s="532"/>
      <c r="F189" s="532"/>
      <c r="G189" s="532"/>
      <c r="H189" s="532"/>
      <c r="I189" s="579"/>
      <c r="J189" s="580"/>
    </row>
    <row r="190" spans="1:10" ht="16">
      <c r="A190" s="552"/>
      <c r="B190" s="532"/>
      <c r="C190" s="532"/>
      <c r="D190" s="532"/>
      <c r="E190" s="532"/>
      <c r="F190" s="532"/>
      <c r="G190" s="532"/>
      <c r="H190" s="532"/>
      <c r="I190" s="579"/>
      <c r="J190" s="580"/>
    </row>
    <row r="191" spans="1:10" ht="16">
      <c r="A191" s="552"/>
      <c r="B191" s="532"/>
      <c r="C191" s="532"/>
      <c r="D191" s="532"/>
      <c r="E191" s="532"/>
      <c r="F191" s="532"/>
      <c r="G191" s="532"/>
      <c r="H191" s="532"/>
      <c r="I191" s="579"/>
      <c r="J191" s="580"/>
    </row>
    <row r="192" spans="1:10" ht="16">
      <c r="A192" s="552"/>
      <c r="B192" s="532"/>
      <c r="C192" s="532"/>
      <c r="D192" s="532"/>
      <c r="E192" s="532"/>
      <c r="F192" s="532"/>
      <c r="G192" s="532"/>
      <c r="H192" s="532"/>
      <c r="I192" s="579"/>
      <c r="J192" s="580"/>
    </row>
    <row r="193" spans="1:10" ht="16">
      <c r="A193" s="552"/>
      <c r="B193" s="532"/>
      <c r="C193" s="532"/>
      <c r="D193" s="532"/>
      <c r="E193" s="532"/>
      <c r="F193" s="532"/>
      <c r="G193" s="532"/>
      <c r="H193" s="532"/>
      <c r="I193" s="579"/>
      <c r="J193" s="580"/>
    </row>
    <row r="194" spans="1:10" ht="16">
      <c r="A194" s="552"/>
      <c r="B194" s="532"/>
      <c r="C194" s="532"/>
      <c r="D194" s="532"/>
      <c r="E194" s="532"/>
      <c r="F194" s="532"/>
      <c r="G194" s="532"/>
      <c r="H194" s="532"/>
      <c r="I194" s="532"/>
      <c r="J194" s="534"/>
    </row>
    <row r="195" spans="1:10" ht="16">
      <c r="A195" s="552"/>
      <c r="B195" s="532"/>
      <c r="C195" s="532"/>
      <c r="D195" s="532"/>
      <c r="E195" s="532"/>
      <c r="F195" s="532"/>
      <c r="G195" s="532"/>
      <c r="H195" s="532"/>
      <c r="I195" s="532"/>
      <c r="J195" s="534"/>
    </row>
    <row r="196" spans="1:10" ht="16">
      <c r="A196" s="552"/>
      <c r="B196" s="532"/>
      <c r="C196" s="532"/>
      <c r="D196" s="532"/>
      <c r="E196" s="532"/>
      <c r="F196" s="532"/>
      <c r="G196" s="532"/>
      <c r="H196" s="532"/>
      <c r="I196" s="532"/>
      <c r="J196" s="534"/>
    </row>
    <row r="197" spans="1:10" ht="16">
      <c r="A197" s="552"/>
      <c r="B197" s="532"/>
      <c r="C197" s="532"/>
      <c r="D197" s="532"/>
      <c r="E197" s="532"/>
      <c r="F197" s="532"/>
      <c r="G197" s="532"/>
      <c r="H197" s="532"/>
      <c r="I197" s="532"/>
      <c r="J197" s="534"/>
    </row>
    <row r="198" spans="1:10" ht="17" thickBot="1">
      <c r="A198" s="553"/>
      <c r="B198" s="554"/>
      <c r="C198" s="554"/>
      <c r="D198" s="554"/>
      <c r="E198" s="554"/>
      <c r="F198" s="554"/>
      <c r="G198" s="554"/>
      <c r="H198" s="554"/>
      <c r="I198" s="554"/>
      <c r="J198" s="555"/>
    </row>
  </sheetData>
  <mergeCells count="19">
    <mergeCell ref="G179:I179"/>
    <mergeCell ref="A124:A137"/>
    <mergeCell ref="A138:A151"/>
    <mergeCell ref="C154:I154"/>
    <mergeCell ref="J154:P154"/>
    <mergeCell ref="Q154:W154"/>
    <mergeCell ref="X154:AD154"/>
    <mergeCell ref="A40:A53"/>
    <mergeCell ref="A54:A67"/>
    <mergeCell ref="A68:A81"/>
    <mergeCell ref="A82:A95"/>
    <mergeCell ref="A96:A109"/>
    <mergeCell ref="A110:A123"/>
    <mergeCell ref="A26:A39"/>
    <mergeCell ref="C9:I9"/>
    <mergeCell ref="J9:P9"/>
    <mergeCell ref="Q9:W9"/>
    <mergeCell ref="X9:AD9"/>
    <mergeCell ref="A12:A2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topLeftCell="A7" workbookViewId="0">
      <selection activeCell="E25" sqref="E25"/>
    </sheetView>
  </sheetViews>
  <sheetFormatPr baseColWidth="10" defaultColWidth="15.6640625" defaultRowHeight="13"/>
  <cols>
    <col min="1" max="1" width="24.83203125" style="355" customWidth="1"/>
    <col min="2" max="16384" width="15.6640625" style="355"/>
  </cols>
  <sheetData>
    <row r="1" spans="1:21" s="354" customFormat="1" ht="29.25" customHeight="1" thickBot="1"/>
    <row r="2" spans="1:21" ht="18" customHeight="1" thickBot="1">
      <c r="A2" s="189" t="s">
        <v>244</v>
      </c>
    </row>
    <row r="3" spans="1:21" ht="18" customHeight="1" thickBot="1">
      <c r="A3" s="189" t="s">
        <v>242</v>
      </c>
    </row>
    <row r="4" spans="1:21" ht="18" customHeight="1" thickBot="1">
      <c r="A4" s="189" t="s">
        <v>233</v>
      </c>
    </row>
    <row r="5" spans="1:21" ht="18" customHeight="1" thickBot="1">
      <c r="A5" s="189" t="s">
        <v>152</v>
      </c>
    </row>
    <row r="6" spans="1:21" ht="13.5" customHeight="1" thickBot="1">
      <c r="A6" s="356" t="s">
        <v>153</v>
      </c>
      <c r="B6" s="357" t="s">
        <v>234</v>
      </c>
    </row>
    <row r="7" spans="1:21" ht="26.25" customHeight="1">
      <c r="A7" s="348" t="s">
        <v>235</v>
      </c>
      <c r="B7" s="817" t="s">
        <v>155</v>
      </c>
      <c r="C7" s="829"/>
      <c r="D7" s="829"/>
      <c r="E7" s="829"/>
      <c r="F7" s="829"/>
      <c r="G7" s="817" t="s">
        <v>156</v>
      </c>
      <c r="H7" s="829"/>
      <c r="I7" s="829"/>
      <c r="J7" s="829"/>
      <c r="K7" s="829"/>
      <c r="L7" s="817" t="s">
        <v>157</v>
      </c>
      <c r="M7" s="829"/>
      <c r="N7" s="829"/>
      <c r="O7" s="829"/>
      <c r="P7" s="829"/>
      <c r="Q7" s="817" t="s">
        <v>125</v>
      </c>
      <c r="R7" s="829"/>
      <c r="S7" s="829"/>
      <c r="T7" s="829"/>
      <c r="U7" s="829"/>
    </row>
    <row r="8" spans="1:21" ht="26.25" customHeight="1">
      <c r="A8" s="348" t="s">
        <v>243</v>
      </c>
      <c r="B8" s="193" t="s">
        <v>68</v>
      </c>
      <c r="C8" s="193" t="s">
        <v>69</v>
      </c>
      <c r="D8" s="193" t="s">
        <v>159</v>
      </c>
      <c r="E8" s="193" t="s">
        <v>160</v>
      </c>
      <c r="F8" s="193" t="s">
        <v>161</v>
      </c>
      <c r="G8" s="193" t="s">
        <v>68</v>
      </c>
      <c r="H8" s="193" t="s">
        <v>69</v>
      </c>
      <c r="I8" s="193" t="s">
        <v>159</v>
      </c>
      <c r="J8" s="193" t="s">
        <v>160</v>
      </c>
      <c r="K8" s="193" t="s">
        <v>161</v>
      </c>
      <c r="L8" s="193" t="s">
        <v>68</v>
      </c>
      <c r="M8" s="193" t="s">
        <v>69</v>
      </c>
      <c r="N8" s="193" t="s">
        <v>159</v>
      </c>
      <c r="O8" s="193" t="s">
        <v>160</v>
      </c>
      <c r="P8" s="193" t="s">
        <v>161</v>
      </c>
      <c r="Q8" s="193" t="s">
        <v>68</v>
      </c>
      <c r="R8" s="193" t="s">
        <v>69</v>
      </c>
      <c r="S8" s="193" t="s">
        <v>159</v>
      </c>
      <c r="T8" s="193" t="s">
        <v>160</v>
      </c>
      <c r="U8" s="193" t="s">
        <v>161</v>
      </c>
    </row>
    <row r="9" spans="1:21" ht="26.25" customHeight="1" thickBot="1">
      <c r="A9" s="194" t="s">
        <v>162</v>
      </c>
    </row>
    <row r="10" spans="1:21" ht="14" thickBot="1">
      <c r="A10" s="195" t="s">
        <v>163</v>
      </c>
      <c r="B10" s="196">
        <v>80594.483515100001</v>
      </c>
      <c r="C10" s="196">
        <v>612173.44156810001</v>
      </c>
      <c r="D10" s="196">
        <v>1386.3775582000001</v>
      </c>
      <c r="E10" s="196">
        <v>5442315.1380855003</v>
      </c>
      <c r="F10" s="196">
        <v>33795.893982200003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5941.1183170000004</v>
      </c>
      <c r="N10" s="196">
        <v>0</v>
      </c>
      <c r="O10" s="196">
        <v>334187.64072710002</v>
      </c>
      <c r="P10" s="196">
        <v>0</v>
      </c>
      <c r="Q10" s="196">
        <v>80594.483515100001</v>
      </c>
      <c r="R10" s="196">
        <v>618114.5598851</v>
      </c>
      <c r="S10" s="196">
        <v>1386.3775582000001</v>
      </c>
      <c r="T10" s="196">
        <v>5776502.7788126003</v>
      </c>
      <c r="U10" s="196">
        <v>33795.893982200003</v>
      </c>
    </row>
    <row r="11" spans="1:21" ht="14" thickBot="1">
      <c r="A11" s="195" t="s">
        <v>164</v>
      </c>
      <c r="B11" s="196">
        <v>770246.59478110005</v>
      </c>
      <c r="C11" s="196">
        <v>1049264.0302937999</v>
      </c>
      <c r="D11" s="196">
        <v>4783.5621588000004</v>
      </c>
      <c r="E11" s="196">
        <v>1256174.2944263001</v>
      </c>
      <c r="F11" s="196">
        <v>838.02680480000004</v>
      </c>
      <c r="G11" s="196">
        <v>936236.36893520004</v>
      </c>
      <c r="H11" s="196">
        <v>175626.01902539999</v>
      </c>
      <c r="I11" s="196">
        <v>6967.2621055</v>
      </c>
      <c r="J11" s="196">
        <v>2145858.4759160001</v>
      </c>
      <c r="K11" s="196">
        <v>30344.486437700001</v>
      </c>
      <c r="L11" s="196">
        <v>18687.0167779</v>
      </c>
      <c r="M11" s="196">
        <v>17499.568335100001</v>
      </c>
      <c r="N11" s="196">
        <v>0</v>
      </c>
      <c r="O11" s="196">
        <v>86654.213720300002</v>
      </c>
      <c r="P11" s="196">
        <v>0</v>
      </c>
      <c r="Q11" s="196">
        <v>1725169.9804940999</v>
      </c>
      <c r="R11" s="196">
        <v>1242389.6176543999</v>
      </c>
      <c r="S11" s="196">
        <v>11750.824264299999</v>
      </c>
      <c r="T11" s="196">
        <v>3488686.9840624998</v>
      </c>
      <c r="U11" s="196">
        <v>31182.513242500001</v>
      </c>
    </row>
    <row r="12" spans="1:21" ht="14" thickBot="1">
      <c r="A12" s="195" t="s">
        <v>165</v>
      </c>
      <c r="B12" s="196">
        <v>140441.60400990001</v>
      </c>
      <c r="C12" s="196">
        <v>278481.95301489998</v>
      </c>
      <c r="D12" s="196">
        <v>0</v>
      </c>
      <c r="E12" s="196">
        <v>473014.28749080002</v>
      </c>
      <c r="F12" s="196">
        <v>4052.796781</v>
      </c>
      <c r="G12" s="196">
        <v>95151.233218699999</v>
      </c>
      <c r="H12" s="196">
        <v>60065.140969699998</v>
      </c>
      <c r="I12" s="196">
        <v>15402.4271341</v>
      </c>
      <c r="J12" s="196">
        <v>77503.347191299996</v>
      </c>
      <c r="K12" s="196">
        <v>3957.5128</v>
      </c>
      <c r="L12" s="196">
        <v>4739.2296743999996</v>
      </c>
      <c r="M12" s="196">
        <v>7785.6879092999998</v>
      </c>
      <c r="N12" s="196">
        <v>0</v>
      </c>
      <c r="O12" s="196">
        <v>53402.687636800001</v>
      </c>
      <c r="P12" s="196">
        <v>0</v>
      </c>
      <c r="Q12" s="196">
        <v>240332.0669031</v>
      </c>
      <c r="R12" s="196">
        <v>346332.78189400001</v>
      </c>
      <c r="S12" s="196">
        <v>15402.4271341</v>
      </c>
      <c r="T12" s="196">
        <v>603920.32231880003</v>
      </c>
      <c r="U12" s="196">
        <v>8010.3095811000003</v>
      </c>
    </row>
    <row r="13" spans="1:21" ht="14" thickBot="1">
      <c r="A13" s="195" t="s">
        <v>166</v>
      </c>
      <c r="B13" s="196">
        <v>387787.72138040001</v>
      </c>
      <c r="C13" s="196">
        <v>516471.3133098</v>
      </c>
      <c r="D13" s="196">
        <v>5713.9595482000004</v>
      </c>
      <c r="E13" s="196">
        <v>1506213.8889021</v>
      </c>
      <c r="F13" s="196">
        <v>14432.296098299999</v>
      </c>
      <c r="G13" s="196">
        <v>191649.03470719999</v>
      </c>
      <c r="H13" s="196">
        <v>72630.631417099998</v>
      </c>
      <c r="I13" s="196">
        <v>0</v>
      </c>
      <c r="J13" s="196">
        <v>16875.7894609</v>
      </c>
      <c r="K13" s="196">
        <v>6349.8127704999997</v>
      </c>
      <c r="L13" s="196">
        <v>0</v>
      </c>
      <c r="M13" s="196">
        <v>1321.3633322000001</v>
      </c>
      <c r="N13" s="196">
        <v>0</v>
      </c>
      <c r="O13" s="196">
        <v>146576.78968350001</v>
      </c>
      <c r="P13" s="196">
        <v>681.7043195</v>
      </c>
      <c r="Q13" s="196">
        <v>579436.75608760002</v>
      </c>
      <c r="R13" s="196">
        <v>590423.30805909995</v>
      </c>
      <c r="S13" s="196">
        <v>5713.9595482000004</v>
      </c>
      <c r="T13" s="196">
        <v>1669666.4680465001</v>
      </c>
      <c r="U13" s="196">
        <v>21463.813188299999</v>
      </c>
    </row>
    <row r="14" spans="1:21" ht="14" thickBot="1">
      <c r="A14" s="195" t="s">
        <v>167</v>
      </c>
      <c r="B14" s="196">
        <v>1283366.3735666999</v>
      </c>
      <c r="C14" s="196">
        <v>1011537.7137978</v>
      </c>
      <c r="D14" s="196">
        <v>17472.4411655</v>
      </c>
      <c r="E14" s="196">
        <v>2925984.8558658999</v>
      </c>
      <c r="F14" s="196">
        <v>21263.709497600001</v>
      </c>
      <c r="G14" s="196">
        <v>1474034.484431</v>
      </c>
      <c r="H14" s="196">
        <v>649272.73161759996</v>
      </c>
      <c r="I14" s="196">
        <v>33813.2469643</v>
      </c>
      <c r="J14" s="196">
        <v>2861638.1451246999</v>
      </c>
      <c r="K14" s="196">
        <v>18368.246961000001</v>
      </c>
      <c r="L14" s="196">
        <v>78823.545383200006</v>
      </c>
      <c r="M14" s="196">
        <v>65574.138906799999</v>
      </c>
      <c r="N14" s="196">
        <v>0</v>
      </c>
      <c r="O14" s="196">
        <v>629620.90191999997</v>
      </c>
      <c r="P14" s="196">
        <v>3775.3533177999998</v>
      </c>
      <c r="Q14" s="196">
        <v>2836224.4033808</v>
      </c>
      <c r="R14" s="196">
        <v>1726384.5843221999</v>
      </c>
      <c r="S14" s="196">
        <v>51285.6881297</v>
      </c>
      <c r="T14" s="196">
        <v>6417243.9029104998</v>
      </c>
      <c r="U14" s="196">
        <v>43407.309776399998</v>
      </c>
    </row>
    <row r="15" spans="1:21" ht="14" thickBot="1">
      <c r="A15" s="195" t="s">
        <v>168</v>
      </c>
      <c r="B15" s="196">
        <v>468916.46632319997</v>
      </c>
      <c r="C15" s="196">
        <v>363858.65421980002</v>
      </c>
      <c r="D15" s="196">
        <v>0</v>
      </c>
      <c r="E15" s="196">
        <v>1027151.7395327</v>
      </c>
      <c r="F15" s="196">
        <v>642.16212729999995</v>
      </c>
      <c r="G15" s="196">
        <v>542283.55852139997</v>
      </c>
      <c r="H15" s="196">
        <v>117134.4233563</v>
      </c>
      <c r="I15" s="196">
        <v>0</v>
      </c>
      <c r="J15" s="196">
        <v>1144765.2871619</v>
      </c>
      <c r="K15" s="196">
        <v>28325.8163972</v>
      </c>
      <c r="L15" s="196">
        <v>14651.2589443</v>
      </c>
      <c r="M15" s="196">
        <v>754.69057729999997</v>
      </c>
      <c r="N15" s="196">
        <v>0</v>
      </c>
      <c r="O15" s="196">
        <v>145936.73350840001</v>
      </c>
      <c r="P15" s="196">
        <v>1748.5730357</v>
      </c>
      <c r="Q15" s="196">
        <v>1025851.2837888</v>
      </c>
      <c r="R15" s="196">
        <v>481747.76815349999</v>
      </c>
      <c r="S15" s="196">
        <v>0</v>
      </c>
      <c r="T15" s="196">
        <v>2317853.7602030002</v>
      </c>
      <c r="U15" s="196">
        <v>30716.551560299999</v>
      </c>
    </row>
    <row r="16" spans="1:21" ht="14" thickBot="1">
      <c r="A16" s="195" t="s">
        <v>169</v>
      </c>
      <c r="B16" s="196">
        <v>1014934.5061523</v>
      </c>
      <c r="C16" s="196">
        <v>3332033.3008694001</v>
      </c>
      <c r="D16" s="196">
        <v>39738.244238699997</v>
      </c>
      <c r="E16" s="196">
        <v>9340807.0050460994</v>
      </c>
      <c r="F16" s="196">
        <v>111684.9433901</v>
      </c>
      <c r="G16" s="196">
        <v>123959.1880235</v>
      </c>
      <c r="H16" s="196">
        <v>11097.9910719</v>
      </c>
      <c r="I16" s="196">
        <v>0</v>
      </c>
      <c r="J16" s="196">
        <v>85148.684290499994</v>
      </c>
      <c r="K16" s="196">
        <v>0</v>
      </c>
      <c r="L16" s="196">
        <v>4020.1257088000002</v>
      </c>
      <c r="M16" s="196">
        <v>12582.202553499999</v>
      </c>
      <c r="N16" s="196">
        <v>0</v>
      </c>
      <c r="O16" s="196">
        <v>196338.12673700001</v>
      </c>
      <c r="P16" s="196">
        <v>6006.8485597999997</v>
      </c>
      <c r="Q16" s="196">
        <v>1142913.8198845999</v>
      </c>
      <c r="R16" s="196">
        <v>3355713.4944948</v>
      </c>
      <c r="S16" s="196">
        <v>39738.244238699997</v>
      </c>
      <c r="T16" s="196">
        <v>9622293.8160737008</v>
      </c>
      <c r="U16" s="196">
        <v>117691.7919499</v>
      </c>
    </row>
    <row r="17" spans="1:21" ht="14" thickBot="1">
      <c r="A17" s="195" t="s">
        <v>170</v>
      </c>
      <c r="B17" s="196">
        <v>439385.56170369999</v>
      </c>
      <c r="C17" s="196">
        <v>562042.50548689999</v>
      </c>
      <c r="D17" s="196">
        <v>1705.1155481999999</v>
      </c>
      <c r="E17" s="196">
        <v>697849.03358839999</v>
      </c>
      <c r="F17" s="196">
        <v>21909.403820799998</v>
      </c>
      <c r="G17" s="196">
        <v>1474012.0181780001</v>
      </c>
      <c r="H17" s="196">
        <v>245766.56713869999</v>
      </c>
      <c r="I17" s="196">
        <v>3246.1028136</v>
      </c>
      <c r="J17" s="196">
        <v>717973.87084300001</v>
      </c>
      <c r="K17" s="196">
        <v>10494.465469799999</v>
      </c>
      <c r="L17" s="196">
        <v>11664.088723299999</v>
      </c>
      <c r="M17" s="196">
        <v>10022.5487316</v>
      </c>
      <c r="N17" s="196">
        <v>0</v>
      </c>
      <c r="O17" s="196">
        <v>248001.22546389999</v>
      </c>
      <c r="P17" s="196">
        <v>0</v>
      </c>
      <c r="Q17" s="196">
        <v>1925061.668605</v>
      </c>
      <c r="R17" s="196">
        <v>817831.62135719997</v>
      </c>
      <c r="S17" s="196">
        <v>4951.2183617999999</v>
      </c>
      <c r="T17" s="196">
        <v>1663824.1298952999</v>
      </c>
      <c r="U17" s="196">
        <v>32403.869290499999</v>
      </c>
    </row>
    <row r="18" spans="1:21" ht="14" thickBot="1">
      <c r="A18" s="195" t="s">
        <v>171</v>
      </c>
      <c r="B18" s="196">
        <v>287740.12037989998</v>
      </c>
      <c r="C18" s="196">
        <v>325066.78501270001</v>
      </c>
      <c r="D18" s="196">
        <v>3490.2548929</v>
      </c>
      <c r="E18" s="196">
        <v>531035.53499770002</v>
      </c>
      <c r="F18" s="196">
        <v>14496.9178852</v>
      </c>
      <c r="G18" s="196">
        <v>1664664.7069257</v>
      </c>
      <c r="H18" s="196">
        <v>655196.75914970005</v>
      </c>
      <c r="I18" s="196">
        <v>5275.9157882999998</v>
      </c>
      <c r="J18" s="196">
        <v>2130086.8298318</v>
      </c>
      <c r="K18" s="196">
        <v>40825.098585300002</v>
      </c>
      <c r="L18" s="196">
        <v>17431.624256899999</v>
      </c>
      <c r="M18" s="196">
        <v>1314.8957591999999</v>
      </c>
      <c r="N18" s="196">
        <v>0</v>
      </c>
      <c r="O18" s="196">
        <v>100552.7126378</v>
      </c>
      <c r="P18" s="196">
        <v>1354.7330076999999</v>
      </c>
      <c r="Q18" s="196">
        <v>1969836.4515625001</v>
      </c>
      <c r="R18" s="196">
        <v>981578.43992160005</v>
      </c>
      <c r="S18" s="196">
        <v>8766.1706811999993</v>
      </c>
      <c r="T18" s="196">
        <v>2761675.0774673</v>
      </c>
      <c r="U18" s="196">
        <v>56676.749478199999</v>
      </c>
    </row>
    <row r="19" spans="1:21" ht="14" thickBot="1">
      <c r="A19" s="195" t="s">
        <v>125</v>
      </c>
      <c r="B19" s="196">
        <v>4873413.4318124</v>
      </c>
      <c r="C19" s="196">
        <v>8050929.6975733005</v>
      </c>
      <c r="D19" s="196">
        <v>74289.955110399998</v>
      </c>
      <c r="E19" s="196">
        <v>23200545.7779353</v>
      </c>
      <c r="F19" s="196">
        <v>223116.1503873</v>
      </c>
      <c r="G19" s="196">
        <v>6501990.5929405</v>
      </c>
      <c r="H19" s="196">
        <v>1986790.2637463999</v>
      </c>
      <c r="I19" s="196">
        <v>64704.9548058</v>
      </c>
      <c r="J19" s="196">
        <v>9179850.4298200998</v>
      </c>
      <c r="K19" s="196">
        <v>138665.43942149999</v>
      </c>
      <c r="L19" s="196">
        <v>150016.88946870001</v>
      </c>
      <c r="M19" s="196">
        <v>122796.21442210001</v>
      </c>
      <c r="N19" s="196">
        <v>0</v>
      </c>
      <c r="O19" s="196">
        <v>1941271.0320347</v>
      </c>
      <c r="P19" s="196">
        <v>13567.2122406</v>
      </c>
      <c r="Q19" s="196">
        <v>11525420.9142219</v>
      </c>
      <c r="R19" s="196">
        <v>10160516.1757417</v>
      </c>
      <c r="S19" s="196">
        <v>138994.90991630001</v>
      </c>
      <c r="T19" s="196">
        <v>34321667.2397907</v>
      </c>
      <c r="U19" s="196">
        <v>375348.80204939999</v>
      </c>
    </row>
    <row r="21" spans="1:21">
      <c r="A21" s="355" t="s">
        <v>172</v>
      </c>
      <c r="B21" s="197">
        <v>0.13380302998746288</v>
      </c>
      <c r="C21" s="197"/>
      <c r="G21" s="197">
        <v>0.33095135885403459</v>
      </c>
      <c r="Q21" s="197">
        <v>0.20391053941939069</v>
      </c>
    </row>
    <row r="22" spans="1:21" ht="15">
      <c r="A22" s="198" t="s">
        <v>173</v>
      </c>
      <c r="B22" s="197"/>
      <c r="C22" s="199">
        <v>0.86619697001253715</v>
      </c>
      <c r="H22" s="199">
        <v>0.66904864114596541</v>
      </c>
      <c r="R22" s="199">
        <v>0.79608946058060925</v>
      </c>
    </row>
    <row r="26" spans="1:21">
      <c r="A26" s="359" t="s">
        <v>174</v>
      </c>
    </row>
  </sheetData>
  <mergeCells count="4">
    <mergeCell ref="B7:F7"/>
    <mergeCell ref="G7:K7"/>
    <mergeCell ref="L7:P7"/>
    <mergeCell ref="Q7:U7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JMP Estimates 2000_2015</vt:lpstr>
      <vt:lpstr>JMP Water Data 2015</vt:lpstr>
      <vt:lpstr>JMP Sanitation Data 2015</vt:lpstr>
      <vt:lpstr>GHS2015 W_AccessByDist&amp;GeoType</vt:lpstr>
      <vt:lpstr>GHS2015 Interruptions&gt;2days</vt:lpstr>
      <vt:lpstr>GHS2016 W_AccessByDist&amp;GeoType</vt:lpstr>
      <vt:lpstr>GHS2016 Interruptions&gt;2days</vt:lpstr>
      <vt:lpstr>GHS2017 W_AccessByDist&amp;GeoType</vt:lpstr>
      <vt:lpstr>GHS2017 Interruptions&gt;2days</vt:lpstr>
      <vt:lpstr>GHS2015S_AccessToiletShare&amp;GeoT</vt:lpstr>
      <vt:lpstr>GHS2016S_AccessToiletShare&amp;GeoT</vt:lpstr>
      <vt:lpstr>GHS2017S_AccessToiletShare&amp;GeoT</vt:lpstr>
      <vt:lpstr>GHS 2017 OpenDefecation</vt:lpstr>
      <vt:lpstr>GHS2017 HygieneLadder</vt:lpstr>
      <vt:lpstr>GHS2017HygieneNoTapOrWaterPoint</vt:lpstr>
      <vt:lpstr>GHS2017 HygieneUseSoap</vt:lpstr>
      <vt:lpstr>GHSHygienceFacilityForHandWash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Behrmann</dc:creator>
  <cp:lastModifiedBy>Dennis Behrmann</cp:lastModifiedBy>
  <dcterms:created xsi:type="dcterms:W3CDTF">2018-10-11T20:04:24Z</dcterms:created>
  <dcterms:modified xsi:type="dcterms:W3CDTF">2018-10-14T17:55:41Z</dcterms:modified>
</cp:coreProperties>
</file>